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ropbox\โอ้2559\ชิงชนะเลิศแห่งประเทศไทย\ผลการแข่งขัน\"/>
    </mc:Choice>
  </mc:AlternateContent>
  <bookViews>
    <workbookView xWindow="0" yWindow="465" windowWidth="19200" windowHeight="7695" tabRatio="876" activeTab="1"/>
  </bookViews>
  <sheets>
    <sheet name="All" sheetId="1" r:id="rId1"/>
    <sheet name="Open Male" sheetId="19" r:id="rId2"/>
    <sheet name="Open Female" sheetId="18" r:id="rId3"/>
    <sheet name="Junior Male" sheetId="16" r:id="rId4"/>
    <sheet name="Junior Female" sheetId="17" r:id="rId5"/>
    <sheet name="Youth A Male" sheetId="15" r:id="rId6"/>
    <sheet name="Youth A Female" sheetId="14" r:id="rId7"/>
    <sheet name="Youth B Male" sheetId="12" r:id="rId8"/>
    <sheet name="Youth B Female" sheetId="13" r:id="rId9"/>
    <sheet name="Youth C Male" sheetId="11" r:id="rId10"/>
    <sheet name="Youth C Female" sheetId="10" r:id="rId11"/>
    <sheet name="Youth D Male" sheetId="9" r:id="rId12"/>
    <sheet name="Youth D Female" sheetId="8" r:id="rId13"/>
  </sheets>
  <definedNames>
    <definedName name="_xlnm._FilterDatabase" localSheetId="0" hidden="1">All!$A$5:$M$128</definedName>
    <definedName name="_xlnm._FilterDatabase" localSheetId="4" hidden="1">'Junior Female'!$A$6:$W$6</definedName>
    <definedName name="_xlnm._FilterDatabase" localSheetId="3" hidden="1">'Junior Male'!$A$6:$W$6</definedName>
    <definedName name="_xlnm._FilterDatabase" localSheetId="2" hidden="1">'Open Female'!$A$6:$W$6</definedName>
    <definedName name="_xlnm._FilterDatabase" localSheetId="1" hidden="1">'Open Male'!$A$6:$W$6</definedName>
    <definedName name="_xlnm._FilterDatabase" localSheetId="6" hidden="1">'Youth A Female'!$A$6:$W$6</definedName>
    <definedName name="_xlnm._FilterDatabase" localSheetId="5" hidden="1">'Youth A Male'!$A$6:$W$6</definedName>
    <definedName name="_xlnm._FilterDatabase" localSheetId="8" hidden="1">'Youth B Female'!$A$6:$W$6</definedName>
    <definedName name="_xlnm._FilterDatabase" localSheetId="7" hidden="1">'Youth B Male'!$A$6:$W$6</definedName>
    <definedName name="_xlnm._FilterDatabase" localSheetId="10" hidden="1">'Youth C Female'!$A$6:$W$6</definedName>
    <definedName name="_xlnm._FilterDatabase" localSheetId="9" hidden="1">'Youth C Male'!$A$6:$W$6</definedName>
    <definedName name="_xlnm._FilterDatabase" localSheetId="12" hidden="1">'Youth D Female'!$A$6:$W$6</definedName>
    <definedName name="_xlnm._FilterDatabase" localSheetId="11" hidden="1">'Youth D Male'!$A$6:$W$6</definedName>
    <definedName name="_xlnm.Print_Titles" localSheetId="0">All!$5:$5</definedName>
    <definedName name="_xlnm.Print_Titles" localSheetId="4">'Junior Female'!$6:$6</definedName>
    <definedName name="_xlnm.Print_Titles" localSheetId="3">'Junior Male'!$6:$6</definedName>
    <definedName name="_xlnm.Print_Titles" localSheetId="2">'Open Female'!$6:$6</definedName>
    <definedName name="_xlnm.Print_Titles" localSheetId="1">'Open Male'!$6:$6</definedName>
    <definedName name="_xlnm.Print_Titles" localSheetId="6">'Youth A Female'!$6:$6</definedName>
    <definedName name="_xlnm.Print_Titles" localSheetId="5">'Youth A Male'!$6:$6</definedName>
    <definedName name="_xlnm.Print_Titles" localSheetId="8">'Youth B Female'!$6:$6</definedName>
    <definedName name="_xlnm.Print_Titles" localSheetId="7">'Youth B Male'!$6:$6</definedName>
    <definedName name="_xlnm.Print_Titles" localSheetId="10">'Youth C Female'!$6:$6</definedName>
    <definedName name="_xlnm.Print_Titles" localSheetId="9">'Youth C Male'!$6:$6</definedName>
    <definedName name="_xlnm.Print_Titles" localSheetId="12">'Youth D Female'!$6:$6</definedName>
    <definedName name="_xlnm.Print_Titles" localSheetId="11">'Youth D Male'!$6:$6</definedName>
  </definedNames>
  <calcPr calcId="152511" concurrentCalc="0"/>
</workbook>
</file>

<file path=xl/calcChain.xml><?xml version="1.0" encoding="utf-8"?>
<calcChain xmlns="http://schemas.openxmlformats.org/spreadsheetml/2006/main">
  <c r="C15" i="19" l="1"/>
  <c r="C16" i="18"/>
  <c r="C16" i="16"/>
  <c r="C14" i="17"/>
  <c r="C14" i="15"/>
  <c r="C13" i="14"/>
  <c r="C16" i="12"/>
  <c r="C12" i="13"/>
  <c r="C14" i="11"/>
  <c r="C17" i="10"/>
  <c r="C16" i="9"/>
  <c r="C15" i="8"/>
  <c r="E114" i="1"/>
  <c r="E113" i="1"/>
  <c r="E112" i="1"/>
  <c r="E111" i="1"/>
  <c r="E110" i="1"/>
  <c r="E10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L108" i="1"/>
  <c r="K108" i="1"/>
  <c r="J108" i="1"/>
  <c r="F98" i="1"/>
  <c r="F99" i="1"/>
  <c r="F100" i="1"/>
  <c r="F101" i="1"/>
  <c r="F102" i="1"/>
  <c r="F103" i="1"/>
  <c r="F104" i="1"/>
  <c r="F105" i="1"/>
  <c r="F107" i="1"/>
  <c r="F106" i="1"/>
  <c r="F89" i="1"/>
  <c r="F88" i="1"/>
  <c r="F85" i="1"/>
  <c r="F86" i="1"/>
  <c r="F87" i="1"/>
  <c r="F38" i="1"/>
  <c r="F24" i="1"/>
  <c r="F21" i="1"/>
  <c r="F19" i="1"/>
  <c r="F41" i="1"/>
  <c r="F14" i="1"/>
  <c r="F15" i="1"/>
  <c r="F16" i="1"/>
  <c r="F17" i="1"/>
  <c r="F18" i="1"/>
  <c r="F20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<sst xmlns="http://schemas.openxmlformats.org/spreadsheetml/2006/main" count="1599" uniqueCount="192">
  <si>
    <t>ลำดับ</t>
  </si>
  <si>
    <t>ชื่อ-สกุล</t>
  </si>
  <si>
    <t>เกิด พ.ศ.</t>
  </si>
  <si>
    <t>อายุ</t>
  </si>
  <si>
    <t>รุ่น</t>
  </si>
  <si>
    <t>Boulder</t>
  </si>
  <si>
    <t>Lead</t>
  </si>
  <si>
    <t>Speed</t>
  </si>
  <si>
    <t>ลงชื่อ</t>
  </si>
  <si>
    <t>Open</t>
  </si>
  <si>
    <t>Youth B</t>
  </si>
  <si>
    <t>Rockaholic</t>
  </si>
  <si>
    <t>Junior</t>
  </si>
  <si>
    <t>Youth A</t>
  </si>
  <si>
    <t>สังกัด/ชมรม</t>
  </si>
  <si>
    <t>√</t>
  </si>
  <si>
    <t>การแข่งขันกีฬาปีนหน้าผาชิงชนะเลิศแห่งประเทศไทย ปี 2559</t>
  </si>
  <si>
    <t>ณ การกีฬาแห่งประเทศไทย กรุงเทพมหานคร</t>
  </si>
  <si>
    <t>วันที่ 11-14 สิงหาคม 2559</t>
  </si>
  <si>
    <t>สรุปรายชื่อนักกีฬา</t>
  </si>
  <si>
    <t xml:space="preserve">Open </t>
  </si>
  <si>
    <t>ก่อน 2545</t>
  </si>
  <si>
    <t>2541-2540</t>
  </si>
  <si>
    <t>2543-2542</t>
  </si>
  <si>
    <t>2545-2544</t>
  </si>
  <si>
    <t>Youth C</t>
  </si>
  <si>
    <t>Youth D</t>
  </si>
  <si>
    <t>2548-2552</t>
  </si>
  <si>
    <t>14 up</t>
  </si>
  <si>
    <t>2547-2546</t>
  </si>
  <si>
    <t>-</t>
  </si>
  <si>
    <t>จุติธิดา จงศิริ</t>
  </si>
  <si>
    <t>นาย</t>
  </si>
  <si>
    <t>เด็กชาย</t>
  </si>
  <si>
    <t>นางสาว</t>
  </si>
  <si>
    <t>เด็กหญิง</t>
  </si>
  <si>
    <t>ปรมัตถ์ มารศรี</t>
  </si>
  <si>
    <t>Proclimber &amp; Adventure</t>
  </si>
  <si>
    <t>ศุภกัลป์ พิริยะไพโรจน์</t>
  </si>
  <si>
    <t>Toprope</t>
  </si>
  <si>
    <t>กีรติ ฟักอ่อน</t>
  </si>
  <si>
    <t>คอง มิน ลี</t>
  </si>
  <si>
    <t>คำนำหน้า</t>
  </si>
  <si>
    <t>BIB</t>
  </si>
  <si>
    <t>จักราวุธ เปรมศักดิ์เสถียร</t>
  </si>
  <si>
    <t>วลัญช์สิณี อินทศิริ</t>
  </si>
  <si>
    <t>ธนกร วโรดมย์กร</t>
  </si>
  <si>
    <t>กฤษนัย เจริญวัฒนวญญู</t>
  </si>
  <si>
    <t>อัครพนธ์ อาจเต้ยไพบูลย์</t>
  </si>
  <si>
    <t>ณัฏฐ์กฤศ วิโรจน์แดนไทย</t>
  </si>
  <si>
    <t>ปฏิภาณ อิทธิวิบูลย์</t>
  </si>
  <si>
    <t>อินธิรา ก้อนคำ</t>
  </si>
  <si>
    <t>สพล.เชีงใหม่</t>
  </si>
  <si>
    <t>ธนิจดา กิ่งทอง</t>
  </si>
  <si>
    <t>ณัฏฐชัย เมฆฉาย</t>
  </si>
  <si>
    <t>พิชญุตย์ หงษาคำ</t>
  </si>
  <si>
    <t>ต่อหัวเสือ</t>
  </si>
  <si>
    <t>ณภัทร สมใจปองธรรม</t>
  </si>
  <si>
    <t>สิรภพ จิรจตุรพักตร์</t>
  </si>
  <si>
    <t>วงศธร แซ่เล้า</t>
  </si>
  <si>
    <t>ปกสกนธ์ โชติกไกร</t>
  </si>
  <si>
    <t>กฤษฏิ์โชติ บุญกำพร้า</t>
  </si>
  <si>
    <t>อภิวิชญ์ ลิ้มพานิชภักดี</t>
  </si>
  <si>
    <t>ณัชชา ช้อยเชื้อดี</t>
  </si>
  <si>
    <t>นิชนันท์ ภู่ศิริ</t>
  </si>
  <si>
    <t>ภาพิต สถิตธรรมจิตร</t>
  </si>
  <si>
    <t>โยษิตา ยิ้มละมัย</t>
  </si>
  <si>
    <t>อลิสา สระทองยอด</t>
  </si>
  <si>
    <t>ปริตต์ ลีลาสินเจริญ</t>
  </si>
  <si>
    <t>ถิรวัฒม์ กลิ่นสุคนธ์</t>
  </si>
  <si>
    <t>กิจภูมิ มีสวัสดิ์</t>
  </si>
  <si>
    <t>มกรธวัช ยิ้มละมัย</t>
  </si>
  <si>
    <t>กิจจานน มีสวัสดิ์</t>
  </si>
  <si>
    <t>ธวัลพร ลิมิตเลาหพันธุ์</t>
  </si>
  <si>
    <t>ญาณิสา ภู่ศิริ</t>
  </si>
  <si>
    <t>ณราดา ดิษยบุตร</t>
  </si>
  <si>
    <t>เพลินพัฒนา</t>
  </si>
  <si>
    <t>ปัณณพร ขรรค์บริวาร</t>
  </si>
  <si>
    <t>Regis ID</t>
  </si>
  <si>
    <t>ใบสมัครไม่ได้กรอกข้อมูล</t>
  </si>
  <si>
    <t>นลัท ดิษยบุตร</t>
  </si>
  <si>
    <t>นภัส ดิษยบุตร</t>
  </si>
  <si>
    <t>ปริชญ์ ขรรค์บริวาร</t>
  </si>
  <si>
    <t>นีรา ศิริรัตโนทัย</t>
  </si>
  <si>
    <t>ปิยพัทธ์ ขรรค์บริวาร</t>
  </si>
  <si>
    <t>สนธเยศ อัศวเหม</t>
  </si>
  <si>
    <t>กฤตญชญช์ นาถ้ำพลอย</t>
  </si>
  <si>
    <t>THAMMASAT CLIMBING CLUB</t>
  </si>
  <si>
    <t>กฤษฎากร ทองมั่ง</t>
  </si>
  <si>
    <t>18-19</t>
  </si>
  <si>
    <t>16-17</t>
  </si>
  <si>
    <t>14-15</t>
  </si>
  <si>
    <t>12-13</t>
  </si>
  <si>
    <t>11-7</t>
  </si>
  <si>
    <t>ทาวิต วโรกร</t>
  </si>
  <si>
    <t>อายุไม่ตรงตามรุ่น</t>
  </si>
  <si>
    <t>ศุภรัฐ กอสกุล</t>
  </si>
  <si>
    <t>พัชรพล สิทธิ์เหล่าถาวร</t>
  </si>
  <si>
    <t>ภาวิณี สมศรี</t>
  </si>
  <si>
    <t>รัชพล อุดมสมบูรณ์</t>
  </si>
  <si>
    <t>ปัณณชา เลิศลาภนนท์</t>
  </si>
  <si>
    <t>ณัชชา ระวิวงศ์</t>
  </si>
  <si>
    <t>อัครนาถ เรือนสถิตย์</t>
  </si>
  <si>
    <t>อัศวิน เอื้ออารีย์จิต</t>
  </si>
  <si>
    <t>ศุภสัณห์ ธนากรกุล</t>
  </si>
  <si>
    <t>ปานวิน</t>
  </si>
  <si>
    <t>กิตติภณ สุวรรณวัฒนะ</t>
  </si>
  <si>
    <t>อิสระ คุลีเมฆิน</t>
  </si>
  <si>
    <t>Rockventure</t>
  </si>
  <si>
    <t>โรงเรียนอัสสัมชัญศรีราชา</t>
  </si>
  <si>
    <t>พีรดา เลิศพิทยานุกูล</t>
  </si>
  <si>
    <t>จิราพร เกียรติวัชรชัย</t>
  </si>
  <si>
    <t>วัดไทร</t>
  </si>
  <si>
    <t>สรัญญา ประเสริฐสงคราม</t>
  </si>
  <si>
    <t>วานุสิทธิ์ พันธมิตร</t>
  </si>
  <si>
    <t>ธีรพล เชิดชูวิทยศิลป์</t>
  </si>
  <si>
    <t>ธีรพล บุญเดช</t>
  </si>
  <si>
    <t>เอกรัตน์ อวนศรี</t>
  </si>
  <si>
    <t>จุฬาลักษณ์ ทมิฬทร</t>
  </si>
  <si>
    <t>นิกโคล โทมาส</t>
  </si>
  <si>
    <t>ปัทม์ เอื้ออารีนุสรณ์</t>
  </si>
  <si>
    <t>วัชรีวรรณ โทมาส</t>
  </si>
  <si>
    <t>ปานแก้ว พลายพูลทรัพย์</t>
  </si>
  <si>
    <t>ศรัณย์ หล่อพิพัฒน์</t>
  </si>
  <si>
    <t>อุดมสิทธิ์ สุขโข</t>
  </si>
  <si>
    <t>เสฏฐวุฒิ นาคนพคุณ</t>
  </si>
  <si>
    <t>ธัชธนา รักษาชาติ</t>
  </si>
  <si>
    <t>P.T. Climbing</t>
  </si>
  <si>
    <t>ภานุพงศ์ บุญประกอบ</t>
  </si>
  <si>
    <t>ปรารถนา รักษาชาติ</t>
  </si>
  <si>
    <t>สุดารัตน์ ภูมิสวาท</t>
  </si>
  <si>
    <t>เจษฏา ทวีการ</t>
  </si>
  <si>
    <t>ปพนธร์ เกษมวุฒิ</t>
  </si>
  <si>
    <t>วินัย เรืองฤทธิ์</t>
  </si>
  <si>
    <t>ศาศวัต อิทธิอภิบวร</t>
  </si>
  <si>
    <t>ภัคจิรา กี่สุวรรณ</t>
  </si>
  <si>
    <t>ชัยพร ขันแก้ว</t>
  </si>
  <si>
    <t xml:space="preserve"> เพชร วิวัฒน์สินอุดม</t>
  </si>
  <si>
    <t>นฤศร เลขยานนท์</t>
  </si>
  <si>
    <t>ไม่ได้แนบใบสมัครลงใน web</t>
  </si>
  <si>
    <t>โรงเรียนอัสสัมชัญธนบุรี</t>
  </si>
  <si>
    <t>ศักดิธัช จันทร</t>
  </si>
  <si>
    <t>สพล.เชียงใหม่</t>
  </si>
  <si>
    <t>วรินทร ศรประดิษฐ์</t>
  </si>
  <si>
    <t>ธนนวรรณ ปุกคาม</t>
  </si>
  <si>
    <t>ณัชชา สกุลศิลปกร</t>
  </si>
  <si>
    <t>ธีรวัจน์ เป็งแดง</t>
  </si>
  <si>
    <t>ศุภชัย การะเกตุ</t>
  </si>
  <si>
    <t>ภิญญาพัชญ์ ทรัพย์บุญรอด</t>
  </si>
  <si>
    <t>เชียงใหม่ไคล์มมิ่งคลับ</t>
  </si>
  <si>
    <t>สุวพร  ดำรงสุกิจ</t>
  </si>
  <si>
    <t>ชุติกาญจน์  สังข์ทอง</t>
  </si>
  <si>
    <t>บุญวนิชย์  อาตม์อุย</t>
  </si>
  <si>
    <t>ดาริกา  อุดมชัยพร</t>
  </si>
  <si>
    <t xml:space="preserve">นิธิฤดี  จีนาพันธ์ </t>
  </si>
  <si>
    <t>นาง</t>
  </si>
  <si>
    <t>ขนิษฐา  ชลคดีดำรงค์กุล</t>
  </si>
  <si>
    <t>ปาฏิหารย์ ปิ่นนิล</t>
  </si>
  <si>
    <t>อัมรินทร์  นามรัตนศรี</t>
  </si>
  <si>
    <t>พรเทพ  เสถียรทิพวรรณ</t>
  </si>
  <si>
    <t>ณเดช  คูกิมิยะ</t>
  </si>
  <si>
    <t>กฤษกร  ธงพานิช</t>
  </si>
  <si>
    <t>วันที่ 13 สิงหาคม 2559</t>
  </si>
  <si>
    <t>Boulder Youth D Male</t>
  </si>
  <si>
    <t>Boulder Youth D Female</t>
  </si>
  <si>
    <t>Boulder Youth C Female</t>
  </si>
  <si>
    <t>Boulder Youth C Male</t>
  </si>
  <si>
    <t>Boulder Youth B Male</t>
  </si>
  <si>
    <t>Boulder Youth B Female</t>
  </si>
  <si>
    <t>Boulder Youth A Female</t>
  </si>
  <si>
    <t>Boulder Youth A Male</t>
  </si>
  <si>
    <t>Boulder Junior Male</t>
  </si>
  <si>
    <t>Boulder Junior Female</t>
  </si>
  <si>
    <t>Boulder Open Female</t>
  </si>
  <si>
    <t>Boulder Open Male</t>
  </si>
  <si>
    <t>ชนนิกานต์ สวัสดี</t>
  </si>
  <si>
    <t>T</t>
  </si>
  <si>
    <t>AT</t>
  </si>
  <si>
    <t>B</t>
  </si>
  <si>
    <t>AB</t>
  </si>
  <si>
    <t>Rankings</t>
  </si>
  <si>
    <t>Total Score Route1-5</t>
  </si>
  <si>
    <t>Jury President:</t>
  </si>
  <si>
    <t>Date:</t>
  </si>
  <si>
    <t>Qualification</t>
  </si>
  <si>
    <t>Time</t>
  </si>
  <si>
    <t>Score</t>
  </si>
  <si>
    <t>A</t>
  </si>
  <si>
    <t>Super Final</t>
  </si>
  <si>
    <t>TOP</t>
  </si>
  <si>
    <t>Start Order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</si>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</sst>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000"/>
    <numFmt numFmtId="188" formatCode="#,##0.0000"/>
  </numFmts>
  <fonts count="20" x14ac:knownFonts="1">
    <font>
      <sz val="12"/>
      <color indexed="8"/>
      <name val="Verdana"/>
    </font>
    <font>
      <sz val="16"/>
      <color indexed="8"/>
      <name val="TH Sarabun New"/>
    </font>
    <font>
      <b/>
      <sz val="16"/>
      <color indexed="8"/>
      <name val="TH Sarabun New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6"/>
      <color indexed="8"/>
      <name val="TH Sarabun New"/>
      <family val="2"/>
    </font>
    <font>
      <sz val="8"/>
      <name val="Verdana"/>
    </font>
    <font>
      <sz val="16"/>
      <color indexed="8"/>
      <name val="Berlin Sans FB"/>
      <family val="2"/>
    </font>
    <font>
      <sz val="16"/>
      <color theme="1"/>
      <name val="TH Sarabun New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2"/>
      <color indexed="8"/>
      <name val="Berlin Sans FB"/>
      <family val="2"/>
    </font>
    <font>
      <sz val="16"/>
      <color rgb="FF000000"/>
      <name val="TH Sarabun New"/>
      <family val="2"/>
    </font>
    <font>
      <sz val="12"/>
      <color theme="1"/>
      <name val="Helvetica"/>
      <family val="2"/>
      <scheme val="minor"/>
    </font>
    <font>
      <sz val="12"/>
      <color indexed="8"/>
      <name val="Verdana"/>
      <family val="2"/>
    </font>
    <font>
      <sz val="16"/>
      <color theme="1" tint="0.499984740745262"/>
      <name val="TH Sarabun New"/>
      <family val="2"/>
    </font>
    <font>
      <sz val="16"/>
      <color theme="1" tint="0.499984740745262"/>
      <name val="Berlin Sans FB"/>
      <family val="2"/>
    </font>
    <font>
      <b/>
      <sz val="16"/>
      <color theme="1" tint="0.499984740745262"/>
      <name val="TH Sarabun New"/>
      <family val="2"/>
    </font>
    <font>
      <b/>
      <sz val="14"/>
      <color theme="1" tint="0.499984740745262"/>
      <name val="TH Sarabun New"/>
      <family val="2"/>
    </font>
    <font>
      <sz val="14"/>
      <color theme="1" tint="0.499984740745262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/>
      <right/>
      <top style="thin">
        <color theme="1"/>
      </top>
      <bottom style="double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double">
        <color rgb="FFFF0000"/>
      </bottom>
      <diagonal/>
    </border>
  </borders>
  <cellStyleXfs count="377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13" fillId="0" borderId="5"/>
    <xf numFmtId="0" fontId="14" fillId="0" borderId="5" applyNumberFormat="0" applyFill="0" applyBorder="0" applyProtection="0">
      <alignment vertical="top" wrapText="1"/>
    </xf>
  </cellStyleXfs>
  <cellXfs count="383">
    <xf numFmtId="0" fontId="0" fillId="0" borderId="0" xfId="0" applyFont="1" applyAlignment="1">
      <alignment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/>
    <xf numFmtId="1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/>
    <xf numFmtId="1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/>
    <xf numFmtId="0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/>
    </xf>
    <xf numFmtId="0" fontId="1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top"/>
    </xf>
    <xf numFmtId="1" fontId="8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vertical="top"/>
    </xf>
    <xf numFmtId="0" fontId="9" fillId="0" borderId="6" xfId="0" applyNumberFormat="1" applyFont="1" applyBorder="1" applyAlignment="1">
      <alignment horizontal="left"/>
    </xf>
    <xf numFmtId="1" fontId="9" fillId="0" borderId="6" xfId="0" applyNumberFormat="1" applyFont="1" applyFill="1" applyBorder="1" applyAlignment="1">
      <alignment horizontal="left"/>
    </xf>
    <xf numFmtId="1" fontId="9" fillId="0" borderId="6" xfId="0" applyNumberFormat="1" applyFont="1" applyBorder="1" applyAlignment="1">
      <alignment horizontal="left"/>
    </xf>
    <xf numFmtId="0" fontId="9" fillId="0" borderId="8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1" fontId="9" fillId="0" borderId="7" xfId="0" applyNumberFormat="1" applyFont="1" applyBorder="1" applyAlignment="1">
      <alignment horizontal="left"/>
    </xf>
    <xf numFmtId="0" fontId="7" fillId="0" borderId="6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0" fontId="7" fillId="0" borderId="5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/>
    <xf numFmtId="0" fontId="10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left"/>
    </xf>
    <xf numFmtId="0" fontId="11" fillId="0" borderId="6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10" fillId="0" borderId="6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left"/>
    </xf>
    <xf numFmtId="1" fontId="7" fillId="2" borderId="6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left"/>
    </xf>
    <xf numFmtId="1" fontId="1" fillId="0" borderId="6" xfId="0" applyNumberFormat="1" applyFont="1" applyFill="1" applyBorder="1" applyAlignment="1"/>
    <xf numFmtId="1" fontId="5" fillId="2" borderId="6" xfId="0" applyNumberFormat="1" applyFont="1" applyFill="1" applyBorder="1" applyAlignment="1"/>
    <xf numFmtId="1" fontId="1" fillId="0" borderId="6" xfId="0" applyNumberFormat="1" applyFont="1" applyFill="1" applyBorder="1" applyAlignment="1">
      <alignment horizontal="left"/>
    </xf>
    <xf numFmtId="1" fontId="1" fillId="3" borderId="6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/>
    <xf numFmtId="1" fontId="1" fillId="3" borderId="6" xfId="0" applyNumberFormat="1" applyFont="1" applyFill="1" applyBorder="1" applyAlignment="1">
      <alignment horizontal="left"/>
    </xf>
    <xf numFmtId="0" fontId="9" fillId="3" borderId="6" xfId="0" applyNumberFormat="1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/>
    <xf numFmtId="1" fontId="5" fillId="0" borderId="6" xfId="0" applyNumberFormat="1" applyFont="1" applyBorder="1" applyAlignment="1"/>
    <xf numFmtId="0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1" fontId="1" fillId="4" borderId="6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left"/>
    </xf>
    <xf numFmtId="0" fontId="7" fillId="4" borderId="6" xfId="0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/>
    <xf numFmtId="0" fontId="5" fillId="2" borderId="6" xfId="0" applyNumberFormat="1" applyFont="1" applyFill="1" applyBorder="1" applyAlignment="1">
      <alignment horizontal="left"/>
    </xf>
    <xf numFmtId="1" fontId="1" fillId="3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/>
    <xf numFmtId="1" fontId="5" fillId="3" borderId="8" xfId="0" applyNumberFormat="1" applyFont="1" applyFill="1" applyBorder="1" applyAlignment="1">
      <alignment horizontal="left"/>
    </xf>
    <xf numFmtId="1" fontId="9" fillId="3" borderId="6" xfId="0" applyNumberFormat="1" applyFont="1" applyFill="1" applyBorder="1" applyAlignment="1">
      <alignment horizontal="left"/>
    </xf>
    <xf numFmtId="1" fontId="7" fillId="3" borderId="8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5" fillId="0" borderId="7" xfId="0" applyNumberFormat="1" applyFont="1" applyBorder="1" applyAlignment="1"/>
    <xf numFmtId="1" fontId="5" fillId="0" borderId="7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/>
    <xf numFmtId="1" fontId="5" fillId="0" borderId="13" xfId="0" applyNumberFormat="1" applyFont="1" applyBorder="1" applyAlignment="1"/>
    <xf numFmtId="1" fontId="1" fillId="0" borderId="14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left"/>
    </xf>
    <xf numFmtId="1" fontId="9" fillId="0" borderId="14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left"/>
    </xf>
    <xf numFmtId="1" fontId="7" fillId="0" borderId="13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" fontId="5" fillId="0" borderId="6" xfId="0" applyNumberFormat="1" applyFont="1" applyFill="1" applyBorder="1" applyAlignment="1">
      <alignment horizontal="left"/>
    </xf>
    <xf numFmtId="1" fontId="5" fillId="0" borderId="7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" fontId="1" fillId="0" borderId="14" xfId="0" applyNumberFormat="1" applyFont="1" applyBorder="1" applyAlignment="1"/>
    <xf numFmtId="1" fontId="1" fillId="0" borderId="7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1" fontId="1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left"/>
    </xf>
    <xf numFmtId="1" fontId="7" fillId="0" borderId="18" xfId="0" applyNumberFormat="1" applyFont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1" fontId="1" fillId="0" borderId="18" xfId="0" applyNumberFormat="1" applyFont="1" applyBorder="1" applyAlignment="1"/>
    <xf numFmtId="0" fontId="5" fillId="0" borderId="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" fontId="5" fillId="0" borderId="18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5" fillId="0" borderId="0" xfId="0" applyNumberFormat="1" applyFont="1" applyAlignment="1">
      <alignment vertical="top" wrapText="1"/>
    </xf>
    <xf numFmtId="0" fontId="15" fillId="0" borderId="0" xfId="0" applyNumberFormat="1" applyFont="1" applyAlignment="1">
      <alignment vertical="top"/>
    </xf>
    <xf numFmtId="0" fontId="16" fillId="0" borderId="5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8" fillId="0" borderId="5" xfId="375" applyFont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top"/>
    </xf>
    <xf numFmtId="0" fontId="18" fillId="0" borderId="18" xfId="375" applyFont="1" applyBorder="1" applyAlignment="1">
      <alignment horizontal="center" vertical="center" wrapText="1"/>
    </xf>
    <xf numFmtId="0" fontId="18" fillId="0" borderId="18" xfId="375" applyFont="1" applyFill="1" applyBorder="1" applyAlignment="1">
      <alignment horizontal="center" vertical="center"/>
    </xf>
    <xf numFmtId="0" fontId="18" fillId="0" borderId="18" xfId="375" applyFont="1" applyBorder="1" applyAlignment="1">
      <alignment horizontal="center" vertical="center"/>
    </xf>
    <xf numFmtId="0" fontId="18" fillId="0" borderId="20" xfId="375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5" xfId="375" applyFont="1" applyAlignment="1">
      <alignment horizontal="right" vertical="center"/>
    </xf>
    <xf numFmtId="0" fontId="15" fillId="0" borderId="24" xfId="375" applyFont="1" applyFill="1" applyBorder="1"/>
    <xf numFmtId="0" fontId="15" fillId="0" borderId="24" xfId="375" applyFont="1" applyFill="1" applyBorder="1" applyAlignment="1">
      <alignment horizontal="right" vertical="center"/>
    </xf>
    <xf numFmtId="0" fontId="15" fillId="0" borderId="5" xfId="375" applyFont="1"/>
    <xf numFmtId="0" fontId="15" fillId="0" borderId="5" xfId="375" applyFont="1" applyAlignment="1">
      <alignment horizontal="center" vertical="center"/>
    </xf>
    <xf numFmtId="0" fontId="15" fillId="0" borderId="5" xfId="375" applyFont="1" applyFill="1" applyBorder="1" applyAlignment="1">
      <alignment horizontal="right" vertical="center"/>
    </xf>
    <xf numFmtId="0" fontId="15" fillId="0" borderId="20" xfId="0" applyNumberFormat="1" applyFont="1" applyBorder="1" applyAlignment="1">
      <alignment horizontal="left"/>
    </xf>
    <xf numFmtId="0" fontId="15" fillId="0" borderId="20" xfId="0" applyNumberFormat="1" applyFont="1" applyBorder="1" applyAlignment="1">
      <alignment vertical="top" wrapText="1"/>
    </xf>
    <xf numFmtId="1" fontId="15" fillId="0" borderId="20" xfId="0" applyNumberFormat="1" applyFont="1" applyBorder="1" applyAlignment="1"/>
    <xf numFmtId="0" fontId="15" fillId="0" borderId="20" xfId="0" applyNumberFormat="1" applyFont="1" applyFill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0" xfId="0" applyNumberFormat="1" applyFont="1" applyBorder="1" applyAlignment="1"/>
    <xf numFmtId="0" fontId="15" fillId="0" borderId="20" xfId="0" applyNumberFormat="1" applyFont="1" applyFill="1" applyBorder="1" applyAlignment="1">
      <alignment horizontal="left"/>
    </xf>
    <xf numFmtId="0" fontId="15" fillId="0" borderId="26" xfId="0" applyNumberFormat="1" applyFont="1" applyBorder="1" applyAlignment="1">
      <alignment horizontal="center" vertical="center" wrapText="1"/>
    </xf>
    <xf numFmtId="0" fontId="15" fillId="0" borderId="27" xfId="0" applyNumberFormat="1" applyFont="1" applyBorder="1" applyAlignment="1">
      <alignment vertical="top" wrapText="1"/>
    </xf>
    <xf numFmtId="0" fontId="17" fillId="0" borderId="26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left"/>
    </xf>
    <xf numFmtId="0" fontId="15" fillId="0" borderId="5" xfId="0" applyNumberFormat="1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0" xfId="0" applyNumberFormat="1" applyFont="1" applyBorder="1" applyAlignment="1">
      <alignment horizontal="center" wrapText="1"/>
    </xf>
    <xf numFmtId="1" fontId="15" fillId="0" borderId="26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 wrapText="1"/>
    </xf>
    <xf numFmtId="1" fontId="15" fillId="0" borderId="28" xfId="0" applyNumberFormat="1" applyFont="1" applyBorder="1" applyAlignment="1">
      <alignment horizontal="center"/>
    </xf>
    <xf numFmtId="0" fontId="15" fillId="0" borderId="7" xfId="0" applyFont="1" applyBorder="1" applyAlignment="1">
      <alignment vertical="top" wrapText="1"/>
    </xf>
    <xf numFmtId="0" fontId="17" fillId="0" borderId="20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16" fillId="0" borderId="5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horizontal="center" vertical="top" wrapText="1"/>
    </xf>
    <xf numFmtId="0" fontId="17" fillId="0" borderId="5" xfId="0" applyNumberFormat="1" applyFont="1" applyBorder="1" applyAlignment="1">
      <alignment horizontal="center" vertical="top" wrapText="1"/>
    </xf>
    <xf numFmtId="1" fontId="15" fillId="0" borderId="5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/>
    </xf>
    <xf numFmtId="1" fontId="15" fillId="0" borderId="15" xfId="0" applyNumberFormat="1" applyFont="1" applyBorder="1" applyAlignment="1"/>
    <xf numFmtId="1" fontId="15" fillId="0" borderId="29" xfId="0" applyNumberFormat="1" applyFont="1" applyBorder="1" applyAlignment="1">
      <alignment horizontal="center"/>
    </xf>
    <xf numFmtId="1" fontId="15" fillId="0" borderId="30" xfId="0" applyNumberFormat="1" applyFont="1" applyBorder="1" applyAlignment="1">
      <alignment horizontal="center"/>
    </xf>
    <xf numFmtId="0" fontId="18" fillId="0" borderId="23" xfId="375" applyFont="1" applyBorder="1" applyAlignment="1">
      <alignment vertical="center" wrapText="1"/>
    </xf>
    <xf numFmtId="0" fontId="18" fillId="0" borderId="16" xfId="375" applyFont="1" applyBorder="1" applyAlignment="1">
      <alignment vertical="center" wrapText="1"/>
    </xf>
    <xf numFmtId="0" fontId="18" fillId="0" borderId="31" xfId="375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top" wrapText="1"/>
    </xf>
    <xf numFmtId="0" fontId="15" fillId="0" borderId="5" xfId="0" applyFont="1" applyBorder="1" applyAlignment="1">
      <alignment horizontal="left" wrapText="1"/>
    </xf>
    <xf numFmtId="0" fontId="18" fillId="0" borderId="32" xfId="375" applyFont="1" applyBorder="1" applyAlignment="1">
      <alignment horizontal="center" vertical="center"/>
    </xf>
    <xf numFmtId="0" fontId="15" fillId="0" borderId="32" xfId="0" applyNumberFormat="1" applyFont="1" applyBorder="1" applyAlignment="1">
      <alignment vertical="top" wrapText="1"/>
    </xf>
    <xf numFmtId="1" fontId="15" fillId="0" borderId="20" xfId="0" applyNumberFormat="1" applyFont="1" applyBorder="1" applyAlignment="1">
      <alignment horizontal="center" vertical="top"/>
    </xf>
    <xf numFmtId="1" fontId="15" fillId="0" borderId="20" xfId="0" applyNumberFormat="1" applyFont="1" applyBorder="1" applyAlignment="1">
      <alignment vertical="top"/>
    </xf>
    <xf numFmtId="1" fontId="15" fillId="0" borderId="6" xfId="0" applyNumberFormat="1" applyFont="1" applyBorder="1" applyAlignment="1">
      <alignment horizontal="center" vertical="top"/>
    </xf>
    <xf numFmtId="1" fontId="15" fillId="0" borderId="6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center" vertical="top" wrapText="1"/>
    </xf>
    <xf numFmtId="1" fontId="15" fillId="0" borderId="31" xfId="0" applyNumberFormat="1" applyFont="1" applyBorder="1" applyAlignment="1">
      <alignment horizontal="center" vertical="top"/>
    </xf>
    <xf numFmtId="1" fontId="15" fillId="0" borderId="32" xfId="0" applyNumberFormat="1" applyFont="1" applyBorder="1" applyAlignment="1">
      <alignment horizontal="center" vertical="top"/>
    </xf>
    <xf numFmtId="0" fontId="15" fillId="0" borderId="32" xfId="0" applyNumberFormat="1" applyFont="1" applyBorder="1" applyAlignment="1">
      <alignment horizontal="center" vertical="top" wrapText="1"/>
    </xf>
    <xf numFmtId="0" fontId="17" fillId="0" borderId="32" xfId="0" applyNumberFormat="1" applyFont="1" applyBorder="1" applyAlignment="1">
      <alignment horizontal="center" vertical="top" wrapText="1"/>
    </xf>
    <xf numFmtId="0" fontId="15" fillId="0" borderId="20" xfId="0" applyFont="1" applyBorder="1" applyAlignment="1">
      <alignment horizontal="left" vertical="top" wrapText="1"/>
    </xf>
    <xf numFmtId="1" fontId="15" fillId="3" borderId="20" xfId="0" applyNumberFormat="1" applyFont="1" applyFill="1" applyBorder="1" applyAlignment="1">
      <alignment horizontal="left" vertical="top"/>
    </xf>
    <xf numFmtId="1" fontId="15" fillId="0" borderId="20" xfId="0" applyNumberFormat="1" applyFont="1" applyFill="1" applyBorder="1" applyAlignment="1">
      <alignment horizontal="center" vertical="top"/>
    </xf>
    <xf numFmtId="1" fontId="15" fillId="0" borderId="20" xfId="0" applyNumberFormat="1" applyFont="1" applyBorder="1" applyAlignment="1">
      <alignment horizontal="left" vertical="top"/>
    </xf>
    <xf numFmtId="0" fontId="15" fillId="0" borderId="6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vertical="top"/>
    </xf>
    <xf numFmtId="1" fontId="15" fillId="0" borderId="13" xfId="0" applyNumberFormat="1" applyFont="1" applyBorder="1" applyAlignment="1">
      <alignment horizontal="center" vertical="top"/>
    </xf>
    <xf numFmtId="0" fontId="15" fillId="0" borderId="13" xfId="0" applyNumberFormat="1" applyFont="1" applyBorder="1" applyAlignment="1">
      <alignment horizontal="left" vertical="top"/>
    </xf>
    <xf numFmtId="1" fontId="15" fillId="0" borderId="20" xfId="0" applyNumberFormat="1" applyFont="1" applyFill="1" applyBorder="1" applyAlignment="1">
      <alignment vertical="top"/>
    </xf>
    <xf numFmtId="1" fontId="15" fillId="0" borderId="6" xfId="0" applyNumberFormat="1" applyFont="1" applyBorder="1" applyAlignment="1">
      <alignment vertical="top"/>
    </xf>
    <xf numFmtId="1" fontId="15" fillId="0" borderId="18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left" vertical="top"/>
    </xf>
    <xf numFmtId="0" fontId="15" fillId="0" borderId="0" xfId="0" applyNumberFormat="1" applyFont="1" applyAlignment="1">
      <alignment wrapText="1"/>
    </xf>
    <xf numFmtId="0" fontId="17" fillId="0" borderId="20" xfId="0" applyNumberFormat="1" applyFont="1" applyBorder="1" applyAlignment="1">
      <alignment horizontal="center" wrapText="1"/>
    </xf>
    <xf numFmtId="0" fontId="15" fillId="0" borderId="0" xfId="0" applyFont="1" applyAlignment="1">
      <alignment wrapText="1"/>
    </xf>
    <xf numFmtId="1" fontId="15" fillId="0" borderId="6" xfId="0" applyNumberFormat="1" applyFont="1" applyFill="1" applyBorder="1" applyAlignment="1">
      <alignment horizontal="center" vertical="top"/>
    </xf>
    <xf numFmtId="1" fontId="15" fillId="0" borderId="6" xfId="0" applyNumberFormat="1" applyFont="1" applyFill="1" applyBorder="1" applyAlignment="1">
      <alignment vertical="top"/>
    </xf>
    <xf numFmtId="1" fontId="15" fillId="0" borderId="6" xfId="0" applyNumberFormat="1" applyFont="1" applyFill="1" applyBorder="1" applyAlignment="1">
      <alignment horizontal="left" vertical="top"/>
    </xf>
    <xf numFmtId="0" fontId="15" fillId="0" borderId="20" xfId="0" applyNumberFormat="1" applyFont="1" applyBorder="1" applyAlignment="1">
      <alignment horizontal="left" vertical="top"/>
    </xf>
    <xf numFmtId="0" fontId="15" fillId="0" borderId="32" xfId="0" applyNumberFormat="1" applyFont="1" applyBorder="1" applyAlignment="1">
      <alignment horizontal="left" vertical="top"/>
    </xf>
    <xf numFmtId="1" fontId="15" fillId="0" borderId="32" xfId="0" applyNumberFormat="1" applyFont="1" applyFill="1" applyBorder="1" applyAlignment="1">
      <alignment horizontal="center" vertical="top"/>
    </xf>
    <xf numFmtId="1" fontId="15" fillId="0" borderId="21" xfId="0" applyNumberFormat="1" applyFont="1" applyBorder="1" applyAlignment="1">
      <alignment horizontal="center" vertical="top"/>
    </xf>
    <xf numFmtId="1" fontId="15" fillId="0" borderId="8" xfId="0" applyNumberFormat="1" applyFont="1" applyBorder="1" applyAlignment="1">
      <alignment horizontal="center" vertical="top"/>
    </xf>
    <xf numFmtId="0" fontId="15" fillId="0" borderId="8" xfId="0" applyNumberFormat="1" applyFont="1" applyBorder="1" applyAlignment="1">
      <alignment horizontal="left" vertical="top"/>
    </xf>
    <xf numFmtId="1" fontId="15" fillId="0" borderId="20" xfId="0" applyNumberFormat="1" applyFont="1" applyFill="1" applyBorder="1" applyAlignment="1">
      <alignment horizontal="left" vertical="top"/>
    </xf>
    <xf numFmtId="187" fontId="15" fillId="0" borderId="20" xfId="0" applyNumberFormat="1" applyFont="1" applyBorder="1" applyAlignment="1">
      <alignment horizontal="center" vertical="center" wrapText="1"/>
    </xf>
    <xf numFmtId="187" fontId="15" fillId="0" borderId="20" xfId="0" applyNumberFormat="1" applyFont="1" applyBorder="1" applyAlignment="1">
      <alignment horizontal="center" wrapText="1"/>
    </xf>
    <xf numFmtId="0" fontId="15" fillId="0" borderId="5" xfId="0" applyNumberFormat="1" applyFont="1" applyBorder="1" applyAlignment="1">
      <alignment wrapText="1"/>
    </xf>
    <xf numFmtId="0" fontId="17" fillId="0" borderId="15" xfId="0" applyNumberFormat="1" applyFont="1" applyBorder="1" applyAlignment="1">
      <alignment horizontal="center" wrapText="1"/>
    </xf>
    <xf numFmtId="187" fontId="15" fillId="0" borderId="15" xfId="0" applyNumberFormat="1" applyFont="1" applyBorder="1" applyAlignment="1">
      <alignment horizontal="center" wrapText="1"/>
    </xf>
    <xf numFmtId="0" fontId="15" fillId="0" borderId="30" xfId="0" applyNumberFormat="1" applyFont="1" applyBorder="1" applyAlignment="1"/>
    <xf numFmtId="0" fontId="15" fillId="0" borderId="30" xfId="0" applyNumberFormat="1" applyFont="1" applyBorder="1" applyAlignment="1">
      <alignment horizontal="left"/>
    </xf>
    <xf numFmtId="0" fontId="15" fillId="0" borderId="27" xfId="0" applyNumberFormat="1" applyFont="1" applyBorder="1" applyAlignment="1">
      <alignment wrapText="1"/>
    </xf>
    <xf numFmtId="0" fontId="15" fillId="0" borderId="30" xfId="0" applyNumberFormat="1" applyFont="1" applyBorder="1" applyAlignment="1">
      <alignment horizontal="center" wrapText="1"/>
    </xf>
    <xf numFmtId="0" fontId="17" fillId="0" borderId="30" xfId="0" applyNumberFormat="1" applyFont="1" applyBorder="1" applyAlignment="1">
      <alignment horizontal="center" wrapText="1"/>
    </xf>
    <xf numFmtId="187" fontId="15" fillId="0" borderId="30" xfId="0" applyNumberFormat="1" applyFont="1" applyBorder="1" applyAlignment="1">
      <alignment horizontal="center" wrapText="1"/>
    </xf>
    <xf numFmtId="1" fontId="15" fillId="0" borderId="33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 horizontal="left"/>
    </xf>
    <xf numFmtId="0" fontId="15" fillId="0" borderId="33" xfId="0" applyNumberFormat="1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horizontal="center" vertical="center" wrapText="1"/>
    </xf>
    <xf numFmtId="187" fontId="15" fillId="0" borderId="33" xfId="0" applyNumberFormat="1" applyFont="1" applyBorder="1" applyAlignment="1">
      <alignment horizontal="center" vertical="center" wrapText="1"/>
    </xf>
    <xf numFmtId="1" fontId="15" fillId="0" borderId="30" xfId="0" applyNumberFormat="1" applyFont="1" applyBorder="1" applyAlignment="1"/>
    <xf numFmtId="0" fontId="15" fillId="0" borderId="26" xfId="0" applyNumberFormat="1" applyFont="1" applyBorder="1" applyAlignment="1">
      <alignment horizontal="left"/>
    </xf>
    <xf numFmtId="187" fontId="15" fillId="0" borderId="26" xfId="0" applyNumberFormat="1" applyFont="1" applyBorder="1" applyAlignment="1">
      <alignment horizontal="center" vertical="center" wrapText="1"/>
    </xf>
    <xf numFmtId="187" fontId="15" fillId="0" borderId="20" xfId="0" applyNumberFormat="1" applyFont="1" applyBorder="1" applyAlignment="1">
      <alignment horizontal="center" vertical="top" wrapText="1"/>
    </xf>
    <xf numFmtId="187" fontId="15" fillId="0" borderId="32" xfId="0" applyNumberFormat="1" applyFont="1" applyBorder="1" applyAlignment="1">
      <alignment horizontal="center" vertical="top" wrapText="1"/>
    </xf>
    <xf numFmtId="1" fontId="15" fillId="0" borderId="33" xfId="0" applyNumberFormat="1" applyFont="1" applyBorder="1" applyAlignment="1">
      <alignment horizontal="center" vertical="top"/>
    </xf>
    <xf numFmtId="0" fontId="15" fillId="0" borderId="33" xfId="0" applyNumberFormat="1" applyFont="1" applyBorder="1" applyAlignment="1">
      <alignment horizontal="left" vertical="top"/>
    </xf>
    <xf numFmtId="0" fontId="15" fillId="0" borderId="33" xfId="0" applyNumberFormat="1" applyFont="1" applyBorder="1" applyAlignment="1">
      <alignment horizontal="center" vertical="top" wrapText="1"/>
    </xf>
    <xf numFmtId="0" fontId="17" fillId="0" borderId="33" xfId="0" applyNumberFormat="1" applyFont="1" applyBorder="1" applyAlignment="1">
      <alignment horizontal="center" vertical="top" wrapText="1"/>
    </xf>
    <xf numFmtId="187" fontId="15" fillId="0" borderId="33" xfId="0" applyNumberFormat="1" applyFont="1" applyBorder="1" applyAlignment="1">
      <alignment horizontal="center" vertical="top" wrapText="1"/>
    </xf>
    <xf numFmtId="1" fontId="15" fillId="0" borderId="26" xfId="0" applyNumberFormat="1" applyFont="1" applyBorder="1" applyAlignment="1">
      <alignment horizontal="center" vertical="top"/>
    </xf>
    <xf numFmtId="0" fontId="15" fillId="0" borderId="26" xfId="0" applyNumberFormat="1" applyFont="1" applyBorder="1" applyAlignment="1">
      <alignment horizontal="left" vertical="top"/>
    </xf>
    <xf numFmtId="0" fontId="15" fillId="0" borderId="26" xfId="0" applyNumberFormat="1" applyFont="1" applyBorder="1" applyAlignment="1">
      <alignment horizontal="center" vertical="top" wrapText="1"/>
    </xf>
    <xf numFmtId="0" fontId="17" fillId="0" borderId="26" xfId="0" applyNumberFormat="1" applyFont="1" applyBorder="1" applyAlignment="1">
      <alignment horizontal="center" vertical="top" wrapText="1"/>
    </xf>
    <xf numFmtId="187" fontId="15" fillId="0" borderId="26" xfId="0" applyNumberFormat="1" applyFont="1" applyBorder="1" applyAlignment="1">
      <alignment horizontal="center" vertical="top" wrapText="1"/>
    </xf>
    <xf numFmtId="1" fontId="15" fillId="3" borderId="6" xfId="0" applyNumberFormat="1" applyFont="1" applyFill="1" applyBorder="1" applyAlignment="1">
      <alignment horizontal="left" vertical="top"/>
    </xf>
    <xf numFmtId="1" fontId="15" fillId="0" borderId="33" xfId="0" applyNumberFormat="1" applyFont="1" applyFill="1" applyBorder="1" applyAlignment="1">
      <alignment horizontal="center" vertical="top"/>
    </xf>
    <xf numFmtId="1" fontId="15" fillId="0" borderId="33" xfId="0" applyNumberFormat="1" applyFont="1" applyFill="1" applyBorder="1" applyAlignment="1">
      <alignment vertical="top"/>
    </xf>
    <xf numFmtId="1" fontId="15" fillId="0" borderId="33" xfId="0" applyNumberFormat="1" applyFont="1" applyFill="1" applyBorder="1" applyAlignment="1">
      <alignment horizontal="left" vertical="top"/>
    </xf>
    <xf numFmtId="1" fontId="15" fillId="0" borderId="26" xfId="0" applyNumberFormat="1" applyFont="1" applyFill="1" applyBorder="1" applyAlignment="1">
      <alignment horizontal="center" vertical="top"/>
    </xf>
    <xf numFmtId="1" fontId="15" fillId="0" borderId="32" xfId="0" applyNumberFormat="1" applyFont="1" applyFill="1" applyBorder="1" applyAlignment="1">
      <alignment vertical="top"/>
    </xf>
    <xf numFmtId="1" fontId="15" fillId="0" borderId="32" xfId="0" applyNumberFormat="1" applyFont="1" applyFill="1" applyBorder="1" applyAlignment="1">
      <alignment horizontal="left" vertical="top"/>
    </xf>
    <xf numFmtId="1" fontId="15" fillId="0" borderId="34" xfId="0" applyNumberFormat="1" applyFont="1" applyBorder="1" applyAlignment="1">
      <alignment horizontal="center" vertical="top"/>
    </xf>
    <xf numFmtId="0" fontId="15" fillId="0" borderId="34" xfId="0" applyNumberFormat="1" applyFont="1" applyBorder="1" applyAlignment="1">
      <alignment horizontal="left" vertical="top"/>
    </xf>
    <xf numFmtId="1" fontId="15" fillId="0" borderId="33" xfId="0" applyNumberFormat="1" applyFont="1" applyBorder="1" applyAlignment="1">
      <alignment vertical="top"/>
    </xf>
    <xf numFmtId="0" fontId="15" fillId="0" borderId="33" xfId="0" applyNumberFormat="1" applyFont="1" applyBorder="1" applyAlignment="1">
      <alignment vertical="top" wrapText="1"/>
    </xf>
    <xf numFmtId="1" fontId="15" fillId="0" borderId="35" xfId="0" applyNumberFormat="1" applyFont="1" applyBorder="1" applyAlignment="1">
      <alignment horizontal="center" vertical="top"/>
    </xf>
    <xf numFmtId="0" fontId="15" fillId="0" borderId="35" xfId="0" applyNumberFormat="1" applyFont="1" applyBorder="1" applyAlignment="1">
      <alignment horizontal="left" vertical="top"/>
    </xf>
    <xf numFmtId="0" fontId="15" fillId="0" borderId="36" xfId="0" applyNumberFormat="1" applyFont="1" applyBorder="1" applyAlignment="1">
      <alignment vertical="top" wrapText="1"/>
    </xf>
    <xf numFmtId="0" fontId="15" fillId="0" borderId="37" xfId="0" applyNumberFormat="1" applyFont="1" applyBorder="1" applyAlignment="1">
      <alignment horizontal="center" vertical="top" wrapText="1"/>
    </xf>
    <xf numFmtId="0" fontId="17" fillId="0" borderId="37" xfId="0" applyNumberFormat="1" applyFont="1" applyBorder="1" applyAlignment="1">
      <alignment horizontal="center" vertical="top" wrapText="1"/>
    </xf>
    <xf numFmtId="187" fontId="15" fillId="0" borderId="37" xfId="0" applyNumberFormat="1" applyFont="1" applyBorder="1" applyAlignment="1">
      <alignment horizontal="center" vertical="top" wrapText="1"/>
    </xf>
    <xf numFmtId="1" fontId="15" fillId="0" borderId="38" xfId="0" applyNumberFormat="1" applyFont="1" applyBorder="1" applyAlignment="1">
      <alignment horizontal="center" vertical="top"/>
    </xf>
    <xf numFmtId="0" fontId="15" fillId="0" borderId="38" xfId="0" applyNumberFormat="1" applyFont="1" applyBorder="1" applyAlignment="1">
      <alignment horizontal="left" vertical="top"/>
    </xf>
    <xf numFmtId="0" fontId="15" fillId="0" borderId="39" xfId="0" applyNumberFormat="1" applyFont="1" applyBorder="1" applyAlignment="1">
      <alignment vertical="top" wrapText="1"/>
    </xf>
    <xf numFmtId="0" fontId="15" fillId="0" borderId="30" xfId="0" applyNumberFormat="1" applyFont="1" applyBorder="1" applyAlignment="1">
      <alignment horizontal="center" vertical="top" wrapText="1"/>
    </xf>
    <xf numFmtId="0" fontId="17" fillId="0" borderId="30" xfId="0" applyNumberFormat="1" applyFont="1" applyBorder="1" applyAlignment="1">
      <alignment horizontal="center" vertical="top" wrapText="1"/>
    </xf>
    <xf numFmtId="187" fontId="15" fillId="0" borderId="30" xfId="0" applyNumberFormat="1" applyFont="1" applyBorder="1" applyAlignment="1">
      <alignment horizontal="center" vertical="top" wrapText="1"/>
    </xf>
    <xf numFmtId="1" fontId="15" fillId="0" borderId="28" xfId="0" applyNumberFormat="1" applyFont="1" applyBorder="1" applyAlignment="1">
      <alignment horizontal="center" vertical="top"/>
    </xf>
    <xf numFmtId="1" fontId="15" fillId="0" borderId="30" xfId="0" applyNumberFormat="1" applyFont="1" applyBorder="1" applyAlignment="1">
      <alignment horizontal="center" vertical="top"/>
    </xf>
    <xf numFmtId="1" fontId="15" fillId="0" borderId="29" xfId="0" applyNumberFormat="1" applyFont="1" applyBorder="1" applyAlignment="1">
      <alignment horizontal="center" vertical="top"/>
    </xf>
    <xf numFmtId="0" fontId="15" fillId="0" borderId="6" xfId="0" applyFont="1" applyBorder="1" applyAlignment="1">
      <alignment horizontal="left" vertical="top" wrapText="1"/>
    </xf>
    <xf numFmtId="0" fontId="15" fillId="0" borderId="6" xfId="0" applyNumberFormat="1" applyFont="1" applyFill="1" applyBorder="1" applyAlignment="1">
      <alignment horizontal="left" vertical="top"/>
    </xf>
    <xf numFmtId="1" fontId="15" fillId="0" borderId="13" xfId="0" applyNumberFormat="1" applyFont="1" applyBorder="1" applyAlignment="1">
      <alignment vertical="top"/>
    </xf>
    <xf numFmtId="1" fontId="15" fillId="0" borderId="40" xfId="0" applyNumberFormat="1" applyFont="1" applyBorder="1" applyAlignment="1">
      <alignment horizontal="center" vertical="top"/>
    </xf>
    <xf numFmtId="0" fontId="15" fillId="0" borderId="40" xfId="0" applyNumberFormat="1" applyFont="1" applyBorder="1" applyAlignment="1">
      <alignment horizontal="left" vertical="top"/>
    </xf>
    <xf numFmtId="1" fontId="15" fillId="0" borderId="24" xfId="0" applyNumberFormat="1" applyFont="1" applyBorder="1" applyAlignment="1">
      <alignment horizontal="center" vertical="top"/>
    </xf>
    <xf numFmtId="0" fontId="15" fillId="0" borderId="41" xfId="0" applyNumberFormat="1" applyFont="1" applyBorder="1" applyAlignment="1">
      <alignment horizontal="left" vertical="top"/>
    </xf>
    <xf numFmtId="0" fontId="15" fillId="0" borderId="15" xfId="0" applyNumberFormat="1" applyFont="1" applyBorder="1" applyAlignment="1">
      <alignment horizontal="center" vertical="top" wrapText="1"/>
    </xf>
    <xf numFmtId="0" fontId="17" fillId="0" borderId="15" xfId="0" applyNumberFormat="1" applyFont="1" applyBorder="1" applyAlignment="1">
      <alignment horizontal="center" vertical="top" wrapText="1"/>
    </xf>
    <xf numFmtId="187" fontId="15" fillId="0" borderId="15" xfId="0" applyNumberFormat="1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horizontal="center" vertical="top"/>
    </xf>
    <xf numFmtId="1" fontId="15" fillId="0" borderId="42" xfId="0" applyNumberFormat="1" applyFont="1" applyBorder="1" applyAlignment="1">
      <alignment horizontal="center" vertical="top"/>
    </xf>
    <xf numFmtId="1" fontId="15" fillId="0" borderId="42" xfId="0" applyNumberFormat="1" applyFont="1" applyBorder="1" applyAlignment="1">
      <alignment vertical="top"/>
    </xf>
    <xf numFmtId="1" fontId="15" fillId="0" borderId="31" xfId="0" applyNumberFormat="1" applyFont="1" applyFill="1" applyBorder="1" applyAlignment="1">
      <alignment horizontal="center" vertical="top"/>
    </xf>
    <xf numFmtId="0" fontId="15" fillId="0" borderId="43" xfId="0" applyNumberFormat="1" applyFont="1" applyBorder="1" applyAlignment="1">
      <alignment horizontal="left" vertical="top"/>
    </xf>
    <xf numFmtId="0" fontId="15" fillId="0" borderId="44" xfId="0" applyNumberFormat="1" applyFont="1" applyBorder="1" applyAlignment="1">
      <alignment horizontal="center" vertical="top" wrapText="1"/>
    </xf>
    <xf numFmtId="0" fontId="17" fillId="0" borderId="44" xfId="0" applyNumberFormat="1" applyFont="1" applyBorder="1" applyAlignment="1">
      <alignment horizontal="center" vertical="top" wrapText="1"/>
    </xf>
    <xf numFmtId="187" fontId="15" fillId="0" borderId="44" xfId="0" applyNumberFormat="1" applyFont="1" applyBorder="1" applyAlignment="1">
      <alignment horizontal="center" vertical="top" wrapText="1"/>
    </xf>
    <xf numFmtId="0" fontId="15" fillId="0" borderId="18" xfId="0" applyNumberFormat="1" applyFont="1" applyBorder="1" applyAlignment="1">
      <alignment horizontal="left" vertical="top"/>
    </xf>
    <xf numFmtId="0" fontId="15" fillId="0" borderId="30" xfId="0" applyFont="1" applyBorder="1" applyAlignment="1">
      <alignment vertical="top" wrapText="1"/>
    </xf>
    <xf numFmtId="0" fontId="15" fillId="0" borderId="30" xfId="0" applyNumberFormat="1" applyFont="1" applyBorder="1" applyAlignment="1">
      <alignment vertical="top" wrapText="1"/>
    </xf>
    <xf numFmtId="0" fontId="15" fillId="0" borderId="30" xfId="0" applyFont="1" applyBorder="1" applyAlignment="1">
      <alignment horizontal="center" vertical="top" wrapText="1"/>
    </xf>
    <xf numFmtId="187" fontId="15" fillId="0" borderId="0" xfId="0" applyNumberFormat="1" applyFont="1" applyAlignment="1">
      <alignment vertical="top" wrapText="1"/>
    </xf>
    <xf numFmtId="1" fontId="15" fillId="0" borderId="30" xfId="0" applyNumberFormat="1" applyFont="1" applyBorder="1" applyAlignment="1">
      <alignment vertical="top"/>
    </xf>
    <xf numFmtId="188" fontId="15" fillId="0" borderId="20" xfId="0" applyNumberFormat="1" applyFont="1" applyBorder="1" applyAlignment="1">
      <alignment horizontal="center" vertical="top" wrapText="1"/>
    </xf>
    <xf numFmtId="188" fontId="15" fillId="0" borderId="0" xfId="0" applyNumberFormat="1" applyFont="1" applyAlignment="1">
      <alignment vertical="top" wrapText="1"/>
    </xf>
    <xf numFmtId="1" fontId="15" fillId="0" borderId="45" xfId="0" applyNumberFormat="1" applyFont="1" applyBorder="1" applyAlignment="1">
      <alignment horizontal="center" vertical="top"/>
    </xf>
    <xf numFmtId="1" fontId="15" fillId="0" borderId="45" xfId="0" applyNumberFormat="1" applyFont="1" applyBorder="1" applyAlignment="1">
      <alignment horizontal="left" vertical="top"/>
    </xf>
    <xf numFmtId="188" fontId="15" fillId="0" borderId="33" xfId="0" applyNumberFormat="1" applyFont="1" applyBorder="1" applyAlignment="1">
      <alignment horizontal="center" vertical="top" wrapText="1"/>
    </xf>
    <xf numFmtId="1" fontId="15" fillId="0" borderId="29" xfId="0" applyNumberFormat="1" applyFont="1" applyBorder="1" applyAlignment="1">
      <alignment horizontal="left" vertical="top"/>
    </xf>
    <xf numFmtId="188" fontId="15" fillId="0" borderId="26" xfId="0" applyNumberFormat="1" applyFont="1" applyBorder="1" applyAlignment="1">
      <alignment horizontal="center" vertical="top" wrapText="1"/>
    </xf>
    <xf numFmtId="1" fontId="15" fillId="0" borderId="46" xfId="0" applyNumberFormat="1" applyFont="1" applyBorder="1" applyAlignment="1">
      <alignment horizontal="center" vertical="top"/>
    </xf>
    <xf numFmtId="1" fontId="15" fillId="0" borderId="46" xfId="0" applyNumberFormat="1" applyFont="1" applyBorder="1" applyAlignment="1">
      <alignment vertical="top"/>
    </xf>
    <xf numFmtId="1" fontId="15" fillId="3" borderId="46" xfId="0" applyNumberFormat="1" applyFont="1" applyFill="1" applyBorder="1" applyAlignment="1">
      <alignment horizontal="left" vertical="top"/>
    </xf>
    <xf numFmtId="0" fontId="15" fillId="0" borderId="47" xfId="0" applyNumberFormat="1" applyFont="1" applyBorder="1" applyAlignment="1">
      <alignment vertical="top" wrapText="1"/>
    </xf>
    <xf numFmtId="0" fontId="15" fillId="0" borderId="46" xfId="0" applyNumberFormat="1" applyFont="1" applyBorder="1" applyAlignment="1">
      <alignment horizontal="center" vertical="top" wrapText="1"/>
    </xf>
    <xf numFmtId="0" fontId="17" fillId="0" borderId="46" xfId="0" applyNumberFormat="1" applyFont="1" applyBorder="1" applyAlignment="1">
      <alignment horizontal="center" vertical="top" wrapText="1"/>
    </xf>
    <xf numFmtId="187" fontId="15" fillId="0" borderId="46" xfId="0" applyNumberFormat="1" applyFont="1" applyBorder="1" applyAlignment="1">
      <alignment horizontal="center" vertical="top" wrapText="1"/>
    </xf>
    <xf numFmtId="0" fontId="15" fillId="0" borderId="33" xfId="0" applyFont="1" applyBorder="1" applyAlignment="1">
      <alignment horizontal="left" vertical="top"/>
    </xf>
    <xf numFmtId="0" fontId="15" fillId="0" borderId="33" xfId="0" applyFont="1" applyBorder="1" applyAlignment="1">
      <alignment horizontal="center" vertical="top" wrapText="1"/>
    </xf>
    <xf numFmtId="0" fontId="15" fillId="0" borderId="33" xfId="0" applyFont="1" applyBorder="1" applyAlignment="1">
      <alignment vertical="top" wrapText="1"/>
    </xf>
    <xf numFmtId="1" fontId="15" fillId="0" borderId="48" xfId="0" applyNumberFormat="1" applyFont="1" applyBorder="1" applyAlignment="1">
      <alignment horizontal="center" vertical="top"/>
    </xf>
    <xf numFmtId="1" fontId="15" fillId="0" borderId="48" xfId="0" applyNumberFormat="1" applyFont="1" applyBorder="1" applyAlignment="1">
      <alignment vertical="top"/>
    </xf>
    <xf numFmtId="0" fontId="15" fillId="0" borderId="48" xfId="0" applyNumberFormat="1" applyFont="1" applyFill="1" applyBorder="1" applyAlignment="1">
      <alignment vertical="top" wrapText="1"/>
    </xf>
    <xf numFmtId="1" fontId="15" fillId="0" borderId="48" xfId="0" applyNumberFormat="1" applyFont="1" applyBorder="1" applyAlignment="1">
      <alignment horizontal="left" vertical="top"/>
    </xf>
    <xf numFmtId="0" fontId="15" fillId="0" borderId="49" xfId="0" applyNumberFormat="1" applyFont="1" applyBorder="1" applyAlignment="1">
      <alignment vertical="top" wrapText="1"/>
    </xf>
    <xf numFmtId="0" fontId="15" fillId="0" borderId="48" xfId="0" applyNumberFormat="1" applyFont="1" applyBorder="1" applyAlignment="1">
      <alignment horizontal="center" vertical="top" wrapText="1"/>
    </xf>
    <xf numFmtId="0" fontId="17" fillId="0" borderId="48" xfId="0" applyNumberFormat="1" applyFont="1" applyBorder="1" applyAlignment="1">
      <alignment horizontal="center" vertical="top" wrapText="1"/>
    </xf>
    <xf numFmtId="187" fontId="15" fillId="0" borderId="48" xfId="0" applyNumberFormat="1" applyFont="1" applyBorder="1" applyAlignment="1">
      <alignment horizontal="center" vertical="top" wrapText="1"/>
    </xf>
    <xf numFmtId="0" fontId="15" fillId="0" borderId="46" xfId="0" applyNumberFormat="1" applyFont="1" applyBorder="1" applyAlignment="1">
      <alignment vertical="top" wrapText="1"/>
    </xf>
    <xf numFmtId="1" fontId="15" fillId="0" borderId="50" xfId="0" applyNumberFormat="1" applyFont="1" applyBorder="1" applyAlignment="1">
      <alignment horizontal="center" vertical="top"/>
    </xf>
    <xf numFmtId="1" fontId="15" fillId="0" borderId="50" xfId="0" applyNumberFormat="1" applyFont="1" applyBorder="1" applyAlignment="1">
      <alignment horizontal="left" vertical="top"/>
    </xf>
    <xf numFmtId="188" fontId="15" fillId="0" borderId="46" xfId="0" applyNumberFormat="1" applyFont="1" applyBorder="1" applyAlignment="1">
      <alignment horizontal="center" vertical="top" wrapText="1"/>
    </xf>
    <xf numFmtId="1" fontId="15" fillId="3" borderId="33" xfId="0" applyNumberFormat="1" applyFont="1" applyFill="1" applyBorder="1" applyAlignment="1">
      <alignment horizontal="center" vertical="top"/>
    </xf>
    <xf numFmtId="1" fontId="15" fillId="3" borderId="33" xfId="0" applyNumberFormat="1" applyFont="1" applyFill="1" applyBorder="1" applyAlignment="1">
      <alignment vertical="top"/>
    </xf>
    <xf numFmtId="1" fontId="15" fillId="3" borderId="35" xfId="0" applyNumberFormat="1" applyFont="1" applyFill="1" applyBorder="1" applyAlignment="1">
      <alignment horizontal="center" vertical="top"/>
    </xf>
    <xf numFmtId="1" fontId="15" fillId="3" borderId="37" xfId="0" applyNumberFormat="1" applyFont="1" applyFill="1" applyBorder="1" applyAlignment="1">
      <alignment horizontal="center" vertical="top"/>
    </xf>
    <xf numFmtId="1" fontId="15" fillId="3" borderId="37" xfId="0" applyNumberFormat="1" applyFont="1" applyFill="1" applyBorder="1" applyAlignment="1">
      <alignment horizontal="left" vertical="top"/>
    </xf>
    <xf numFmtId="188" fontId="15" fillId="0" borderId="37" xfId="0" applyNumberFormat="1" applyFont="1" applyBorder="1" applyAlignment="1">
      <alignment horizontal="center" vertical="top" wrapText="1"/>
    </xf>
    <xf numFmtId="1" fontId="15" fillId="0" borderId="5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vertical="top" wrapText="1"/>
    </xf>
    <xf numFmtId="1" fontId="1" fillId="0" borderId="2" xfId="0" applyNumberFormat="1" applyFont="1" applyBorder="1" applyAlignment="1"/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vertical="top" wrapText="1"/>
    </xf>
    <xf numFmtId="0" fontId="17" fillId="0" borderId="22" xfId="0" applyNumberFormat="1" applyFont="1" applyBorder="1" applyAlignment="1">
      <alignment horizontal="center" vertical="top" wrapText="1"/>
    </xf>
    <xf numFmtId="0" fontId="17" fillId="0" borderId="23" xfId="0" applyNumberFormat="1" applyFont="1" applyBorder="1" applyAlignment="1">
      <alignment horizontal="center" vertical="top" wrapText="1"/>
    </xf>
    <xf numFmtId="0" fontId="17" fillId="0" borderId="25" xfId="0" applyNumberFormat="1" applyFont="1" applyBorder="1" applyAlignment="1">
      <alignment horizontal="center" vertical="top" wrapText="1"/>
    </xf>
    <xf numFmtId="22" fontId="19" fillId="0" borderId="5" xfId="375" applyNumberFormat="1" applyFont="1" applyAlignment="1">
      <alignment horizontal="center" vertical="center"/>
    </xf>
    <xf numFmtId="0" fontId="15" fillId="0" borderId="5" xfId="0" applyNumberFormat="1" applyFont="1" applyBorder="1" applyAlignment="1">
      <alignment horizontal="center" vertical="top"/>
    </xf>
    <xf numFmtId="1" fontId="15" fillId="0" borderId="5" xfId="0" applyNumberFormat="1" applyFont="1" applyBorder="1" applyAlignment="1">
      <alignment horizontal="center" vertical="top"/>
    </xf>
    <xf numFmtId="1" fontId="15" fillId="0" borderId="5" xfId="0" applyNumberFormat="1" applyFont="1" applyBorder="1" applyAlignment="1">
      <alignment vertical="top" wrapText="1"/>
    </xf>
    <xf numFmtId="0" fontId="18" fillId="0" borderId="22" xfId="375" applyFont="1" applyBorder="1" applyAlignment="1">
      <alignment horizontal="center" vertical="center" wrapText="1"/>
    </xf>
    <xf numFmtId="0" fontId="18" fillId="0" borderId="23" xfId="375" applyFont="1" applyBorder="1" applyAlignment="1">
      <alignment horizontal="center" vertical="center" wrapText="1"/>
    </xf>
    <xf numFmtId="0" fontId="18" fillId="0" borderId="16" xfId="375" applyFont="1" applyBorder="1" applyAlignment="1">
      <alignment horizontal="center" vertical="center" wrapText="1"/>
    </xf>
    <xf numFmtId="0" fontId="18" fillId="0" borderId="25" xfId="375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 wrapText="1"/>
    </xf>
    <xf numFmtId="0" fontId="17" fillId="0" borderId="23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</cellXfs>
  <cellStyles count="3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Normal 2" xfId="376"/>
    <cellStyle name="Normal 3" xfId="375"/>
    <cellStyle name="ปกติ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900"/>
      <rgbColor rgb="FFFF2C21"/>
      <rgbColor rgb="FFFF26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511175</xdr:colOff>
      <xdr:row>2</xdr:row>
      <xdr:rowOff>241298</xdr:rowOff>
    </xdr:to>
    <xdr:pic>
      <xdr:nvPicPr>
        <xdr:cNvPr id="2" name="image2.jpe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955675" cy="9042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168275</xdr:colOff>
      <xdr:row>2</xdr:row>
      <xdr:rowOff>214842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161926</xdr:colOff>
      <xdr:row>3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90487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168275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714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28"/>
  <sheetViews>
    <sheetView showGridLines="0" workbookViewId="0">
      <pane ySplit="6" topLeftCell="A52" activePane="bottomLeft" state="frozen"/>
      <selection activeCell="A7" sqref="A7:XFD12"/>
      <selection pane="bottomLeft" activeCell="A7" sqref="A7:XFD12"/>
    </sheetView>
  </sheetViews>
  <sheetFormatPr defaultColWidth="5.3984375" defaultRowHeight="17.45" customHeight="1" x14ac:dyDescent="0.2"/>
  <cols>
    <col min="1" max="1" width="4.59765625" style="9" customWidth="1"/>
    <col min="2" max="2" width="6.09765625" style="9" hidden="1" customWidth="1"/>
    <col min="3" max="3" width="6.19921875" style="9" customWidth="1"/>
    <col min="4" max="4" width="19.09765625" style="9" customWidth="1"/>
    <col min="5" max="5" width="6.59765625" style="9" hidden="1" customWidth="1"/>
    <col min="6" max="6" width="3.8984375" style="9" customWidth="1"/>
    <col min="7" max="7" width="4.59765625" style="9" customWidth="1"/>
    <col min="8" max="8" width="19.3984375" style="9" bestFit="1" customWidth="1"/>
    <col min="9" max="9" width="5.59765625" style="9" customWidth="1"/>
    <col min="10" max="10" width="5.3984375" style="9"/>
    <col min="11" max="11" width="5.8984375" style="9" customWidth="1"/>
    <col min="12" max="12" width="5.3984375" style="9" customWidth="1"/>
    <col min="13" max="13" width="17" style="9" bestFit="1" customWidth="1"/>
    <col min="14" max="14" width="5.3984375" style="9"/>
    <col min="15" max="15" width="5.69921875" style="9" customWidth="1"/>
    <col min="16" max="16" width="7.5" style="9" customWidth="1"/>
    <col min="17" max="138" width="5.3984375" style="9"/>
    <col min="139" max="16384" width="5.3984375" style="10"/>
  </cols>
  <sheetData>
    <row r="1" spans="1:19" ht="26.1" customHeight="1" x14ac:dyDescent="0.55000000000000004">
      <c r="A1" s="360" t="s">
        <v>16</v>
      </c>
      <c r="B1" s="361"/>
      <c r="C1" s="361"/>
      <c r="D1" s="362"/>
      <c r="E1" s="363"/>
      <c r="F1" s="362"/>
      <c r="G1" s="362"/>
      <c r="H1" s="362"/>
      <c r="I1" s="364"/>
      <c r="J1" s="362"/>
      <c r="K1" s="362"/>
      <c r="L1" s="362"/>
      <c r="M1" s="365"/>
      <c r="N1" s="9" t="s">
        <v>28</v>
      </c>
      <c r="O1" s="26" t="s">
        <v>20</v>
      </c>
      <c r="P1" s="22" t="s">
        <v>21</v>
      </c>
      <c r="R1" s="39" t="s">
        <v>15</v>
      </c>
      <c r="S1" s="38" t="s">
        <v>32</v>
      </c>
    </row>
    <row r="2" spans="1:19" ht="26.1" customHeight="1" x14ac:dyDescent="0.55000000000000004">
      <c r="A2" s="360" t="s">
        <v>17</v>
      </c>
      <c r="B2" s="361"/>
      <c r="C2" s="361"/>
      <c r="D2" s="362"/>
      <c r="E2" s="366"/>
      <c r="F2" s="362"/>
      <c r="G2" s="362"/>
      <c r="H2" s="362"/>
      <c r="I2" s="364"/>
      <c r="J2" s="362"/>
      <c r="K2" s="362"/>
      <c r="L2" s="362"/>
      <c r="M2" s="365"/>
      <c r="N2" s="69" t="s">
        <v>89</v>
      </c>
      <c r="O2" s="26" t="s">
        <v>12</v>
      </c>
      <c r="P2" s="22" t="s">
        <v>22</v>
      </c>
      <c r="R2" s="40" t="s">
        <v>30</v>
      </c>
      <c r="S2" s="38" t="s">
        <v>34</v>
      </c>
    </row>
    <row r="3" spans="1:19" ht="26.1" customHeight="1" x14ac:dyDescent="0.55000000000000004">
      <c r="A3" s="360" t="s">
        <v>19</v>
      </c>
      <c r="B3" s="361"/>
      <c r="C3" s="361"/>
      <c r="D3" s="362"/>
      <c r="E3" s="366"/>
      <c r="F3" s="362"/>
      <c r="G3" s="362"/>
      <c r="H3" s="362"/>
      <c r="I3" s="364"/>
      <c r="J3" s="362"/>
      <c r="K3" s="362"/>
      <c r="L3" s="362"/>
      <c r="M3" s="365"/>
      <c r="N3" s="38" t="s">
        <v>90</v>
      </c>
      <c r="O3" s="26" t="s">
        <v>13</v>
      </c>
      <c r="P3" s="22" t="s">
        <v>23</v>
      </c>
      <c r="R3" s="38" t="s">
        <v>6</v>
      </c>
      <c r="S3" s="38" t="s">
        <v>33</v>
      </c>
    </row>
    <row r="4" spans="1:19" ht="26.1" customHeight="1" x14ac:dyDescent="0.55000000000000004">
      <c r="A4" s="360" t="s">
        <v>18</v>
      </c>
      <c r="B4" s="361"/>
      <c r="C4" s="361"/>
      <c r="D4" s="362"/>
      <c r="E4" s="366"/>
      <c r="F4" s="362"/>
      <c r="G4" s="362"/>
      <c r="H4" s="362"/>
      <c r="I4" s="364"/>
      <c r="J4" s="362"/>
      <c r="K4" s="362"/>
      <c r="L4" s="362"/>
      <c r="M4" s="365"/>
      <c r="N4" s="38" t="s">
        <v>91</v>
      </c>
      <c r="O4" s="26" t="s">
        <v>10</v>
      </c>
      <c r="P4" s="22" t="s">
        <v>24</v>
      </c>
      <c r="R4" s="38" t="s">
        <v>39</v>
      </c>
      <c r="S4" s="38" t="s">
        <v>35</v>
      </c>
    </row>
    <row r="5" spans="1:19" ht="24.75" customHeight="1" x14ac:dyDescent="0.2">
      <c r="A5" s="24" t="s">
        <v>0</v>
      </c>
      <c r="B5" s="24" t="s">
        <v>78</v>
      </c>
      <c r="C5" s="47" t="s">
        <v>42</v>
      </c>
      <c r="D5" s="24" t="s">
        <v>1</v>
      </c>
      <c r="E5" s="1" t="s">
        <v>2</v>
      </c>
      <c r="F5" s="24" t="s">
        <v>3</v>
      </c>
      <c r="G5" s="47" t="s">
        <v>43</v>
      </c>
      <c r="H5" s="24" t="s">
        <v>14</v>
      </c>
      <c r="I5" s="25" t="s">
        <v>4</v>
      </c>
      <c r="J5" s="24" t="s">
        <v>5</v>
      </c>
      <c r="K5" s="43" t="s">
        <v>6</v>
      </c>
      <c r="L5" s="24" t="s">
        <v>7</v>
      </c>
      <c r="M5" s="24" t="s">
        <v>8</v>
      </c>
      <c r="N5" s="70" t="s">
        <v>92</v>
      </c>
      <c r="O5" s="26" t="s">
        <v>25</v>
      </c>
      <c r="P5" s="22" t="s">
        <v>29</v>
      </c>
    </row>
    <row r="6" spans="1:19" ht="24" x14ac:dyDescent="0.55000000000000004">
      <c r="A6" s="2">
        <v>1</v>
      </c>
      <c r="B6" s="2">
        <v>1058919</v>
      </c>
      <c r="C6" s="2" t="s">
        <v>32</v>
      </c>
      <c r="D6" s="42" t="s">
        <v>36</v>
      </c>
      <c r="E6" s="2">
        <v>2540</v>
      </c>
      <c r="F6" s="4">
        <f t="shared" ref="F6:F13" si="0">2559-E6</f>
        <v>19</v>
      </c>
      <c r="G6" s="4">
        <v>2101</v>
      </c>
      <c r="H6" s="44" t="s">
        <v>109</v>
      </c>
      <c r="I6" s="27" t="s">
        <v>12</v>
      </c>
      <c r="J6" s="21" t="s">
        <v>15</v>
      </c>
      <c r="K6" s="34" t="s">
        <v>15</v>
      </c>
      <c r="L6" s="35" t="s">
        <v>30</v>
      </c>
      <c r="M6" s="6"/>
      <c r="N6" s="70" t="s">
        <v>93</v>
      </c>
      <c r="O6" s="26" t="s">
        <v>26</v>
      </c>
      <c r="P6" s="22" t="s">
        <v>27</v>
      </c>
    </row>
    <row r="7" spans="1:19" ht="24" customHeight="1" x14ac:dyDescent="0.55000000000000004">
      <c r="A7" s="4">
        <v>2</v>
      </c>
      <c r="B7" s="4">
        <v>1060383</v>
      </c>
      <c r="C7" s="4" t="s">
        <v>35</v>
      </c>
      <c r="D7" s="5" t="s">
        <v>31</v>
      </c>
      <c r="E7" s="4">
        <v>2549</v>
      </c>
      <c r="F7" s="4">
        <f t="shared" si="0"/>
        <v>10</v>
      </c>
      <c r="G7" s="23">
        <v>6201</v>
      </c>
      <c r="H7" s="44" t="s">
        <v>37</v>
      </c>
      <c r="I7" s="27" t="s">
        <v>26</v>
      </c>
      <c r="J7" s="35" t="s">
        <v>15</v>
      </c>
      <c r="K7" s="45" t="s">
        <v>39</v>
      </c>
      <c r="L7" s="21" t="s">
        <v>30</v>
      </c>
      <c r="M7" s="6"/>
      <c r="O7" s="22"/>
    </row>
    <row r="8" spans="1:19" ht="24" customHeight="1" x14ac:dyDescent="0.55000000000000004">
      <c r="A8" s="4">
        <v>3</v>
      </c>
      <c r="B8" s="4">
        <v>1060819</v>
      </c>
      <c r="C8" s="4" t="s">
        <v>32</v>
      </c>
      <c r="D8" s="5" t="s">
        <v>38</v>
      </c>
      <c r="E8" s="4">
        <v>2524</v>
      </c>
      <c r="F8" s="4">
        <f t="shared" si="0"/>
        <v>35</v>
      </c>
      <c r="G8" s="4">
        <v>1101</v>
      </c>
      <c r="H8" s="44" t="s">
        <v>105</v>
      </c>
      <c r="I8" s="27" t="s">
        <v>20</v>
      </c>
      <c r="J8" s="21" t="s">
        <v>15</v>
      </c>
      <c r="K8" s="34" t="s">
        <v>15</v>
      </c>
      <c r="L8" s="35" t="s">
        <v>30</v>
      </c>
      <c r="M8" s="6"/>
    </row>
    <row r="9" spans="1:19" ht="26.1" customHeight="1" x14ac:dyDescent="0.55000000000000004">
      <c r="A9" s="4">
        <v>4</v>
      </c>
      <c r="B9" s="4">
        <v>1060832</v>
      </c>
      <c r="C9" s="4" t="s">
        <v>32</v>
      </c>
      <c r="D9" s="44" t="s">
        <v>40</v>
      </c>
      <c r="E9" s="4">
        <v>2543</v>
      </c>
      <c r="F9" s="4">
        <f t="shared" si="0"/>
        <v>16</v>
      </c>
      <c r="G9" s="4">
        <v>3101</v>
      </c>
      <c r="H9" s="44" t="s">
        <v>109</v>
      </c>
      <c r="I9" s="27" t="s">
        <v>13</v>
      </c>
      <c r="J9" s="21" t="s">
        <v>30</v>
      </c>
      <c r="K9" s="34" t="s">
        <v>30</v>
      </c>
      <c r="L9" s="35" t="s">
        <v>15</v>
      </c>
      <c r="M9" s="6"/>
    </row>
    <row r="10" spans="1:19" ht="26.1" customHeight="1" x14ac:dyDescent="0.55000000000000004">
      <c r="A10" s="4">
        <v>5</v>
      </c>
      <c r="B10" s="4">
        <v>1060837</v>
      </c>
      <c r="C10" s="4" t="s">
        <v>33</v>
      </c>
      <c r="D10" s="5" t="s">
        <v>41</v>
      </c>
      <c r="E10" s="4">
        <v>2549</v>
      </c>
      <c r="F10" s="4">
        <f t="shared" si="0"/>
        <v>10</v>
      </c>
      <c r="G10" s="4">
        <v>6101</v>
      </c>
      <c r="H10" s="44" t="s">
        <v>109</v>
      </c>
      <c r="I10" s="27" t="s">
        <v>26</v>
      </c>
      <c r="J10" s="21" t="s">
        <v>15</v>
      </c>
      <c r="K10" s="46" t="s">
        <v>39</v>
      </c>
      <c r="L10" s="35" t="s">
        <v>30</v>
      </c>
      <c r="M10" s="6"/>
    </row>
    <row r="11" spans="1:19" ht="24" customHeight="1" x14ac:dyDescent="0.55000000000000004">
      <c r="A11" s="4">
        <v>6</v>
      </c>
      <c r="B11" s="4">
        <v>1060839</v>
      </c>
      <c r="C11" s="4" t="s">
        <v>33</v>
      </c>
      <c r="D11" s="5" t="s">
        <v>44</v>
      </c>
      <c r="E11" s="4">
        <v>2549</v>
      </c>
      <c r="F11" s="4">
        <f t="shared" si="0"/>
        <v>10</v>
      </c>
      <c r="G11" s="4">
        <v>6102</v>
      </c>
      <c r="H11" s="44" t="s">
        <v>109</v>
      </c>
      <c r="I11" s="27" t="s">
        <v>26</v>
      </c>
      <c r="J11" s="21" t="s">
        <v>30</v>
      </c>
      <c r="K11" s="46" t="s">
        <v>39</v>
      </c>
      <c r="L11" s="35" t="s">
        <v>15</v>
      </c>
      <c r="M11" s="6"/>
    </row>
    <row r="12" spans="1:19" ht="24" customHeight="1" x14ac:dyDescent="0.55000000000000004">
      <c r="A12" s="4">
        <v>7</v>
      </c>
      <c r="B12" s="4">
        <v>1060840</v>
      </c>
      <c r="C12" s="4" t="s">
        <v>35</v>
      </c>
      <c r="D12" s="5" t="s">
        <v>45</v>
      </c>
      <c r="E12" s="4">
        <v>2547</v>
      </c>
      <c r="F12" s="4">
        <f t="shared" si="0"/>
        <v>12</v>
      </c>
      <c r="G12" s="4">
        <v>5201</v>
      </c>
      <c r="H12" s="44" t="s">
        <v>109</v>
      </c>
      <c r="I12" s="27" t="s">
        <v>25</v>
      </c>
      <c r="J12" s="21" t="s">
        <v>15</v>
      </c>
      <c r="K12" s="34" t="s">
        <v>30</v>
      </c>
      <c r="L12" s="21" t="s">
        <v>15</v>
      </c>
      <c r="M12" s="6"/>
    </row>
    <row r="13" spans="1:19" ht="24" customHeight="1" x14ac:dyDescent="0.55000000000000004">
      <c r="A13" s="4">
        <v>8</v>
      </c>
      <c r="B13" s="4">
        <v>1060841</v>
      </c>
      <c r="C13" s="4" t="s">
        <v>32</v>
      </c>
      <c r="D13" s="5" t="s">
        <v>46</v>
      </c>
      <c r="E13" s="4">
        <v>2541</v>
      </c>
      <c r="F13" s="4">
        <f t="shared" si="0"/>
        <v>18</v>
      </c>
      <c r="G13" s="4">
        <v>2102</v>
      </c>
      <c r="H13" s="44" t="s">
        <v>109</v>
      </c>
      <c r="I13" s="27" t="s">
        <v>12</v>
      </c>
      <c r="J13" s="35" t="s">
        <v>30</v>
      </c>
      <c r="K13" s="34" t="s">
        <v>30</v>
      </c>
      <c r="L13" s="21" t="s">
        <v>15</v>
      </c>
      <c r="M13" s="6"/>
    </row>
    <row r="14" spans="1:19" ht="24" customHeight="1" x14ac:dyDescent="0.55000000000000004">
      <c r="A14" s="4">
        <v>9</v>
      </c>
      <c r="B14" s="4">
        <v>1060843</v>
      </c>
      <c r="C14" s="4" t="s">
        <v>32</v>
      </c>
      <c r="D14" s="5" t="s">
        <v>47</v>
      </c>
      <c r="E14" s="4">
        <v>2542</v>
      </c>
      <c r="F14" s="4">
        <f t="shared" ref="F14:F77" si="1">2559-E14</f>
        <v>17</v>
      </c>
      <c r="G14" s="4">
        <v>3102</v>
      </c>
      <c r="H14" s="44" t="s">
        <v>109</v>
      </c>
      <c r="I14" s="27" t="s">
        <v>13</v>
      </c>
      <c r="J14" s="35" t="s">
        <v>15</v>
      </c>
      <c r="K14" s="33" t="s">
        <v>15</v>
      </c>
      <c r="L14" s="21" t="s">
        <v>30</v>
      </c>
      <c r="M14" s="6"/>
    </row>
    <row r="15" spans="1:19" ht="24" customHeight="1" x14ac:dyDescent="0.55000000000000004">
      <c r="A15" s="4">
        <v>10</v>
      </c>
      <c r="B15" s="4">
        <v>1060846</v>
      </c>
      <c r="C15" s="4" t="s">
        <v>33</v>
      </c>
      <c r="D15" s="5" t="s">
        <v>48</v>
      </c>
      <c r="E15" s="4">
        <v>2545</v>
      </c>
      <c r="F15" s="4">
        <f t="shared" si="1"/>
        <v>14</v>
      </c>
      <c r="G15" s="4">
        <v>4101</v>
      </c>
      <c r="H15" s="44" t="s">
        <v>109</v>
      </c>
      <c r="I15" s="27" t="s">
        <v>10</v>
      </c>
      <c r="J15" s="35" t="s">
        <v>15</v>
      </c>
      <c r="K15" s="33" t="s">
        <v>30</v>
      </c>
      <c r="L15" s="21" t="s">
        <v>30</v>
      </c>
      <c r="M15" s="6"/>
    </row>
    <row r="16" spans="1:19" ht="24" customHeight="1" x14ac:dyDescent="0.55000000000000004">
      <c r="A16" s="16">
        <v>11</v>
      </c>
      <c r="B16" s="16">
        <v>1060847</v>
      </c>
      <c r="C16" s="16" t="s">
        <v>33</v>
      </c>
      <c r="D16" s="17" t="s">
        <v>49</v>
      </c>
      <c r="E16" s="16">
        <v>2545</v>
      </c>
      <c r="F16" s="16">
        <f t="shared" si="1"/>
        <v>14</v>
      </c>
      <c r="G16" s="16">
        <v>4102</v>
      </c>
      <c r="H16" s="44" t="s">
        <v>109</v>
      </c>
      <c r="I16" s="57" t="s">
        <v>10</v>
      </c>
      <c r="J16" s="34" t="s">
        <v>15</v>
      </c>
      <c r="K16" s="33" t="s">
        <v>15</v>
      </c>
      <c r="L16" s="33" t="s">
        <v>30</v>
      </c>
      <c r="M16" s="58"/>
    </row>
    <row r="17" spans="1:13" ht="24" customHeight="1" x14ac:dyDescent="0.55000000000000004">
      <c r="A17" s="16">
        <v>12</v>
      </c>
      <c r="B17" s="16">
        <v>1060854</v>
      </c>
      <c r="C17" s="16" t="s">
        <v>33</v>
      </c>
      <c r="D17" s="17" t="s">
        <v>50</v>
      </c>
      <c r="E17" s="16">
        <v>2544</v>
      </c>
      <c r="F17" s="4">
        <f t="shared" si="1"/>
        <v>15</v>
      </c>
      <c r="G17" s="16">
        <v>4103</v>
      </c>
      <c r="H17" s="44" t="s">
        <v>109</v>
      </c>
      <c r="I17" s="28" t="s">
        <v>10</v>
      </c>
      <c r="J17" s="34" t="s">
        <v>30</v>
      </c>
      <c r="K17" s="33" t="s">
        <v>30</v>
      </c>
      <c r="L17" s="21" t="s">
        <v>15</v>
      </c>
      <c r="M17" s="6"/>
    </row>
    <row r="18" spans="1:13" ht="24" customHeight="1" x14ac:dyDescent="0.55000000000000004">
      <c r="A18" s="16">
        <v>13</v>
      </c>
      <c r="B18" s="16">
        <v>1061064</v>
      </c>
      <c r="C18" s="16" t="s">
        <v>34</v>
      </c>
      <c r="D18" s="17" t="s">
        <v>51</v>
      </c>
      <c r="E18" s="16">
        <v>2540</v>
      </c>
      <c r="F18" s="16">
        <f t="shared" si="1"/>
        <v>19</v>
      </c>
      <c r="G18" s="16">
        <v>2201</v>
      </c>
      <c r="H18" s="118" t="s">
        <v>142</v>
      </c>
      <c r="I18" s="57" t="s">
        <v>12</v>
      </c>
      <c r="J18" s="34" t="s">
        <v>15</v>
      </c>
      <c r="K18" s="33" t="s">
        <v>30</v>
      </c>
      <c r="L18" s="33" t="s">
        <v>15</v>
      </c>
      <c r="M18" s="58"/>
    </row>
    <row r="19" spans="1:13" ht="26.1" customHeight="1" x14ac:dyDescent="0.55000000000000004">
      <c r="A19" s="4">
        <v>14</v>
      </c>
      <c r="B19" s="4">
        <v>1061187</v>
      </c>
      <c r="C19" s="4" t="s">
        <v>35</v>
      </c>
      <c r="D19" s="5" t="s">
        <v>53</v>
      </c>
      <c r="E19" s="4">
        <v>2545</v>
      </c>
      <c r="F19" s="4">
        <f t="shared" si="1"/>
        <v>14</v>
      </c>
      <c r="G19" s="4">
        <v>4201</v>
      </c>
      <c r="H19" s="44" t="s">
        <v>109</v>
      </c>
      <c r="I19" s="27" t="s">
        <v>10</v>
      </c>
      <c r="J19" s="21" t="s">
        <v>15</v>
      </c>
      <c r="K19" s="33" t="s">
        <v>30</v>
      </c>
      <c r="L19" s="35" t="s">
        <v>15</v>
      </c>
      <c r="M19" s="6"/>
    </row>
    <row r="20" spans="1:13" ht="26.1" customHeight="1" x14ac:dyDescent="0.55000000000000004">
      <c r="A20" s="4">
        <v>15</v>
      </c>
      <c r="B20" s="4">
        <v>1061189</v>
      </c>
      <c r="C20" s="4" t="s">
        <v>33</v>
      </c>
      <c r="D20" s="5" t="s">
        <v>54</v>
      </c>
      <c r="E20" s="4">
        <v>2545</v>
      </c>
      <c r="F20" s="4">
        <f t="shared" si="1"/>
        <v>14</v>
      </c>
      <c r="G20" s="4">
        <v>4104</v>
      </c>
      <c r="H20" s="44" t="s">
        <v>109</v>
      </c>
      <c r="I20" s="27" t="s">
        <v>10</v>
      </c>
      <c r="J20" s="21" t="s">
        <v>15</v>
      </c>
      <c r="K20" s="34" t="s">
        <v>15</v>
      </c>
      <c r="L20" s="21" t="s">
        <v>30</v>
      </c>
      <c r="M20" s="6"/>
    </row>
    <row r="21" spans="1:13" ht="24" customHeight="1" x14ac:dyDescent="0.55000000000000004">
      <c r="A21" s="4">
        <v>16</v>
      </c>
      <c r="B21" s="4">
        <v>1061196</v>
      </c>
      <c r="C21" s="4" t="s">
        <v>33</v>
      </c>
      <c r="D21" s="5" t="s">
        <v>55</v>
      </c>
      <c r="E21" s="4">
        <v>2545</v>
      </c>
      <c r="F21" s="4">
        <f t="shared" si="1"/>
        <v>14</v>
      </c>
      <c r="G21" s="4">
        <v>4105</v>
      </c>
      <c r="H21" s="44" t="s">
        <v>56</v>
      </c>
      <c r="I21" s="27" t="s">
        <v>10</v>
      </c>
      <c r="J21" s="21" t="s">
        <v>15</v>
      </c>
      <c r="K21" s="34" t="s">
        <v>30</v>
      </c>
      <c r="L21" s="21" t="s">
        <v>15</v>
      </c>
      <c r="M21" s="6"/>
    </row>
    <row r="22" spans="1:13" ht="24" customHeight="1" x14ac:dyDescent="0.55000000000000004">
      <c r="A22" s="4">
        <v>17</v>
      </c>
      <c r="B22" s="4">
        <v>1061231</v>
      </c>
      <c r="C22" s="4" t="s">
        <v>33</v>
      </c>
      <c r="D22" s="5" t="s">
        <v>57</v>
      </c>
      <c r="E22" s="4">
        <v>2545</v>
      </c>
      <c r="F22" s="4">
        <f t="shared" si="1"/>
        <v>14</v>
      </c>
      <c r="G22" s="4">
        <v>4106</v>
      </c>
      <c r="H22" s="5" t="s">
        <v>140</v>
      </c>
      <c r="I22" s="27" t="s">
        <v>10</v>
      </c>
      <c r="J22" s="35" t="s">
        <v>15</v>
      </c>
      <c r="K22" s="33" t="s">
        <v>15</v>
      </c>
      <c r="L22" s="21" t="s">
        <v>30</v>
      </c>
      <c r="M22" s="6"/>
    </row>
    <row r="23" spans="1:13" ht="24" customHeight="1" x14ac:dyDescent="0.55000000000000004">
      <c r="A23" s="4">
        <v>18</v>
      </c>
      <c r="B23" s="4">
        <v>1061233</v>
      </c>
      <c r="C23" s="4" t="s">
        <v>32</v>
      </c>
      <c r="D23" s="5" t="s">
        <v>58</v>
      </c>
      <c r="E23" s="4">
        <v>2543</v>
      </c>
      <c r="F23" s="4">
        <f t="shared" si="1"/>
        <v>16</v>
      </c>
      <c r="G23" s="4">
        <v>3103</v>
      </c>
      <c r="H23" s="5" t="s">
        <v>140</v>
      </c>
      <c r="I23" s="27" t="s">
        <v>13</v>
      </c>
      <c r="J23" s="49" t="s">
        <v>15</v>
      </c>
      <c r="K23" s="33" t="s">
        <v>30</v>
      </c>
      <c r="L23" s="21" t="s">
        <v>15</v>
      </c>
      <c r="M23" s="6"/>
    </row>
    <row r="24" spans="1:13" ht="24" customHeight="1" x14ac:dyDescent="0.55000000000000004">
      <c r="A24" s="4">
        <v>19</v>
      </c>
      <c r="B24" s="4">
        <v>1061234</v>
      </c>
      <c r="C24" s="4" t="s">
        <v>33</v>
      </c>
      <c r="D24" s="5" t="s">
        <v>59</v>
      </c>
      <c r="E24" s="4">
        <v>2544</v>
      </c>
      <c r="F24" s="4">
        <f t="shared" si="1"/>
        <v>15</v>
      </c>
      <c r="G24" s="4">
        <v>4107</v>
      </c>
      <c r="H24" s="5" t="s">
        <v>140</v>
      </c>
      <c r="I24" s="27" t="s">
        <v>10</v>
      </c>
      <c r="J24" s="21" t="s">
        <v>15</v>
      </c>
      <c r="K24" s="34" t="s">
        <v>15</v>
      </c>
      <c r="L24" s="21" t="s">
        <v>30</v>
      </c>
      <c r="M24" s="6"/>
    </row>
    <row r="25" spans="1:13" ht="24" customHeight="1" x14ac:dyDescent="0.55000000000000004">
      <c r="A25" s="4">
        <v>20</v>
      </c>
      <c r="B25" s="4">
        <v>1061235</v>
      </c>
      <c r="C25" s="4" t="s">
        <v>33</v>
      </c>
      <c r="D25" s="5" t="s">
        <v>60</v>
      </c>
      <c r="E25" s="4">
        <v>2545</v>
      </c>
      <c r="F25" s="4">
        <f t="shared" si="1"/>
        <v>14</v>
      </c>
      <c r="G25" s="4">
        <v>4108</v>
      </c>
      <c r="H25" s="5" t="s">
        <v>140</v>
      </c>
      <c r="I25" s="27" t="s">
        <v>10</v>
      </c>
      <c r="J25" s="35" t="s">
        <v>15</v>
      </c>
      <c r="K25" s="33" t="s">
        <v>15</v>
      </c>
      <c r="L25" s="21" t="s">
        <v>30</v>
      </c>
      <c r="M25" s="6"/>
    </row>
    <row r="26" spans="1:13" ht="26.1" customHeight="1" x14ac:dyDescent="0.55000000000000004">
      <c r="A26" s="4">
        <v>21</v>
      </c>
      <c r="B26" s="4">
        <v>1061236</v>
      </c>
      <c r="C26" s="4" t="s">
        <v>33</v>
      </c>
      <c r="D26" s="5" t="s">
        <v>61</v>
      </c>
      <c r="E26" s="4">
        <v>2546</v>
      </c>
      <c r="F26" s="4">
        <f t="shared" si="1"/>
        <v>13</v>
      </c>
      <c r="G26" s="4">
        <v>5101</v>
      </c>
      <c r="H26" s="5" t="s">
        <v>140</v>
      </c>
      <c r="I26" s="27" t="s">
        <v>25</v>
      </c>
      <c r="J26" s="21" t="s">
        <v>15</v>
      </c>
      <c r="K26" s="50" t="s">
        <v>30</v>
      </c>
      <c r="L26" s="21" t="s">
        <v>15</v>
      </c>
      <c r="M26" s="6"/>
    </row>
    <row r="27" spans="1:13" ht="24" customHeight="1" x14ac:dyDescent="0.55000000000000004">
      <c r="A27" s="4">
        <v>22</v>
      </c>
      <c r="B27" s="4">
        <v>1061237</v>
      </c>
      <c r="C27" s="4" t="s">
        <v>33</v>
      </c>
      <c r="D27" s="5" t="s">
        <v>62</v>
      </c>
      <c r="E27" s="4">
        <v>2546</v>
      </c>
      <c r="F27" s="4">
        <f t="shared" si="1"/>
        <v>13</v>
      </c>
      <c r="G27" s="4">
        <v>5102</v>
      </c>
      <c r="H27" s="5" t="s">
        <v>140</v>
      </c>
      <c r="I27" s="27" t="s">
        <v>25</v>
      </c>
      <c r="J27" s="35" t="s">
        <v>15</v>
      </c>
      <c r="K27" s="33" t="s">
        <v>30</v>
      </c>
      <c r="L27" s="21" t="s">
        <v>15</v>
      </c>
      <c r="M27" s="6"/>
    </row>
    <row r="28" spans="1:13" ht="24" customHeight="1" x14ac:dyDescent="0.55000000000000004">
      <c r="A28" s="4">
        <v>23</v>
      </c>
      <c r="B28" s="4">
        <v>1061238</v>
      </c>
      <c r="C28" s="4" t="s">
        <v>35</v>
      </c>
      <c r="D28" s="5" t="s">
        <v>63</v>
      </c>
      <c r="E28" s="4">
        <v>2546</v>
      </c>
      <c r="F28" s="4">
        <f t="shared" si="1"/>
        <v>13</v>
      </c>
      <c r="G28" s="4">
        <v>5202</v>
      </c>
      <c r="H28" s="5" t="s">
        <v>140</v>
      </c>
      <c r="I28" s="27" t="s">
        <v>25</v>
      </c>
      <c r="J28" s="35" t="s">
        <v>15</v>
      </c>
      <c r="K28" s="34" t="s">
        <v>15</v>
      </c>
      <c r="L28" s="21" t="s">
        <v>30</v>
      </c>
      <c r="M28" s="6"/>
    </row>
    <row r="29" spans="1:13" ht="24" customHeight="1" x14ac:dyDescent="0.55000000000000004">
      <c r="A29" s="4">
        <v>24</v>
      </c>
      <c r="B29" s="4">
        <v>1061239</v>
      </c>
      <c r="C29" s="4" t="s">
        <v>35</v>
      </c>
      <c r="D29" s="5" t="s">
        <v>64</v>
      </c>
      <c r="E29" s="4">
        <v>2547</v>
      </c>
      <c r="F29" s="4">
        <f t="shared" si="1"/>
        <v>12</v>
      </c>
      <c r="G29" s="4">
        <v>5203</v>
      </c>
      <c r="H29" s="5" t="s">
        <v>140</v>
      </c>
      <c r="I29" s="27" t="s">
        <v>25</v>
      </c>
      <c r="J29" s="35" t="s">
        <v>15</v>
      </c>
      <c r="K29" s="33" t="s">
        <v>15</v>
      </c>
      <c r="L29" s="21" t="s">
        <v>30</v>
      </c>
      <c r="M29" s="6"/>
    </row>
    <row r="30" spans="1:13" ht="24" customHeight="1" x14ac:dyDescent="0.55000000000000004">
      <c r="A30" s="4">
        <v>25</v>
      </c>
      <c r="B30" s="4">
        <v>1061240</v>
      </c>
      <c r="C30" s="4" t="s">
        <v>35</v>
      </c>
      <c r="D30" s="5" t="s">
        <v>65</v>
      </c>
      <c r="E30" s="4">
        <v>2547</v>
      </c>
      <c r="F30" s="4">
        <f t="shared" si="1"/>
        <v>12</v>
      </c>
      <c r="G30" s="4">
        <v>5204</v>
      </c>
      <c r="H30" s="5" t="s">
        <v>140</v>
      </c>
      <c r="I30" s="27" t="s">
        <v>25</v>
      </c>
      <c r="J30" s="35" t="s">
        <v>15</v>
      </c>
      <c r="K30" s="34" t="s">
        <v>30</v>
      </c>
      <c r="L30" s="21" t="s">
        <v>15</v>
      </c>
      <c r="M30" s="6"/>
    </row>
    <row r="31" spans="1:13" ht="26.1" customHeight="1" x14ac:dyDescent="0.55000000000000004">
      <c r="A31" s="4">
        <v>26</v>
      </c>
      <c r="B31" s="4">
        <v>1061241</v>
      </c>
      <c r="C31" s="4" t="s">
        <v>35</v>
      </c>
      <c r="D31" s="5" t="s">
        <v>66</v>
      </c>
      <c r="E31" s="4">
        <v>2547</v>
      </c>
      <c r="F31" s="4">
        <f t="shared" si="1"/>
        <v>12</v>
      </c>
      <c r="G31" s="4">
        <v>5205</v>
      </c>
      <c r="H31" s="5" t="s">
        <v>140</v>
      </c>
      <c r="I31" s="27" t="s">
        <v>25</v>
      </c>
      <c r="J31" s="35" t="s">
        <v>15</v>
      </c>
      <c r="K31" s="33" t="s">
        <v>15</v>
      </c>
      <c r="L31" s="21" t="s">
        <v>30</v>
      </c>
      <c r="M31" s="6"/>
    </row>
    <row r="32" spans="1:13" ht="26.1" customHeight="1" x14ac:dyDescent="0.55000000000000004">
      <c r="A32" s="4">
        <v>27</v>
      </c>
      <c r="B32" s="4">
        <v>1061242</v>
      </c>
      <c r="C32" s="4" t="s">
        <v>35</v>
      </c>
      <c r="D32" s="3" t="s">
        <v>67</v>
      </c>
      <c r="E32" s="4">
        <v>2547</v>
      </c>
      <c r="F32" s="4">
        <f t="shared" si="1"/>
        <v>12</v>
      </c>
      <c r="G32" s="4">
        <v>5206</v>
      </c>
      <c r="H32" s="5" t="s">
        <v>140</v>
      </c>
      <c r="I32" s="27" t="s">
        <v>25</v>
      </c>
      <c r="J32" s="35" t="s">
        <v>15</v>
      </c>
      <c r="K32" s="34" t="s">
        <v>30</v>
      </c>
      <c r="L32" s="21" t="s">
        <v>15</v>
      </c>
      <c r="M32" s="6"/>
    </row>
    <row r="33" spans="1:19" ht="24" customHeight="1" x14ac:dyDescent="0.55000000000000004">
      <c r="A33" s="4">
        <v>28</v>
      </c>
      <c r="B33" s="4">
        <v>1061243</v>
      </c>
      <c r="C33" s="4" t="s">
        <v>33</v>
      </c>
      <c r="D33" s="3" t="s">
        <v>68</v>
      </c>
      <c r="E33" s="4">
        <v>2548</v>
      </c>
      <c r="F33" s="4">
        <f t="shared" si="1"/>
        <v>11</v>
      </c>
      <c r="G33" s="4">
        <v>6103</v>
      </c>
      <c r="H33" s="5" t="s">
        <v>140</v>
      </c>
      <c r="I33" s="27" t="s">
        <v>26</v>
      </c>
      <c r="J33" s="35" t="s">
        <v>15</v>
      </c>
      <c r="K33" s="46" t="s">
        <v>39</v>
      </c>
      <c r="L33" s="21" t="s">
        <v>30</v>
      </c>
      <c r="M33" s="6"/>
    </row>
    <row r="34" spans="1:19" ht="24" customHeight="1" x14ac:dyDescent="0.55000000000000004">
      <c r="A34" s="4">
        <v>29</v>
      </c>
      <c r="B34" s="4">
        <v>1061244</v>
      </c>
      <c r="C34" s="4" t="s">
        <v>33</v>
      </c>
      <c r="D34" s="3" t="s">
        <v>69</v>
      </c>
      <c r="E34" s="4">
        <v>2550</v>
      </c>
      <c r="F34" s="4">
        <f t="shared" si="1"/>
        <v>9</v>
      </c>
      <c r="G34" s="4">
        <v>6104</v>
      </c>
      <c r="H34" s="5" t="s">
        <v>140</v>
      </c>
      <c r="I34" s="27" t="s">
        <v>26</v>
      </c>
      <c r="J34" s="21" t="s">
        <v>30</v>
      </c>
      <c r="K34" s="46" t="s">
        <v>39</v>
      </c>
      <c r="L34" s="35" t="s">
        <v>15</v>
      </c>
      <c r="M34" s="6"/>
    </row>
    <row r="35" spans="1:19" ht="26.1" customHeight="1" x14ac:dyDescent="0.55000000000000004">
      <c r="A35" s="4">
        <v>30</v>
      </c>
      <c r="B35" s="4">
        <v>1061245</v>
      </c>
      <c r="C35" s="4" t="s">
        <v>33</v>
      </c>
      <c r="D35" s="3" t="s">
        <v>70</v>
      </c>
      <c r="E35" s="4">
        <v>2550</v>
      </c>
      <c r="F35" s="4">
        <f t="shared" si="1"/>
        <v>9</v>
      </c>
      <c r="G35" s="4">
        <v>6105</v>
      </c>
      <c r="H35" s="5" t="s">
        <v>140</v>
      </c>
      <c r="I35" s="27" t="s">
        <v>26</v>
      </c>
      <c r="J35" s="21" t="s">
        <v>30</v>
      </c>
      <c r="K35" s="45" t="s">
        <v>39</v>
      </c>
      <c r="L35" s="35" t="s">
        <v>15</v>
      </c>
      <c r="M35" s="6"/>
    </row>
    <row r="36" spans="1:19" ht="24" customHeight="1" x14ac:dyDescent="0.55000000000000004">
      <c r="A36" s="4">
        <v>31</v>
      </c>
      <c r="B36" s="4">
        <v>1061246</v>
      </c>
      <c r="C36" s="4" t="s">
        <v>33</v>
      </c>
      <c r="D36" s="3" t="s">
        <v>71</v>
      </c>
      <c r="E36" s="4">
        <v>2550</v>
      </c>
      <c r="F36" s="4">
        <f t="shared" si="1"/>
        <v>9</v>
      </c>
      <c r="G36" s="4">
        <v>6106</v>
      </c>
      <c r="H36" s="5" t="s">
        <v>140</v>
      </c>
      <c r="I36" s="27" t="s">
        <v>26</v>
      </c>
      <c r="J36" s="21" t="s">
        <v>15</v>
      </c>
      <c r="K36" s="46" t="s">
        <v>30</v>
      </c>
      <c r="L36" s="21" t="s">
        <v>15</v>
      </c>
      <c r="M36" s="6"/>
    </row>
    <row r="37" spans="1:19" ht="24" customHeight="1" x14ac:dyDescent="0.55000000000000004">
      <c r="A37" s="4">
        <v>32</v>
      </c>
      <c r="B37" s="4">
        <v>1061247</v>
      </c>
      <c r="C37" s="4" t="s">
        <v>33</v>
      </c>
      <c r="D37" s="3" t="s">
        <v>157</v>
      </c>
      <c r="E37" s="4">
        <v>2551</v>
      </c>
      <c r="F37" s="4">
        <f t="shared" si="1"/>
        <v>8</v>
      </c>
      <c r="G37" s="4">
        <v>6107</v>
      </c>
      <c r="H37" s="5" t="s">
        <v>140</v>
      </c>
      <c r="I37" s="27" t="s">
        <v>26</v>
      </c>
      <c r="J37" s="35" t="s">
        <v>30</v>
      </c>
      <c r="K37" s="46" t="s">
        <v>39</v>
      </c>
      <c r="L37" s="35" t="s">
        <v>15</v>
      </c>
      <c r="M37" s="6"/>
    </row>
    <row r="38" spans="1:19" ht="26.1" customHeight="1" x14ac:dyDescent="0.55000000000000004">
      <c r="A38" s="71">
        <v>33</v>
      </c>
      <c r="B38" s="71">
        <v>1061248</v>
      </c>
      <c r="C38" s="71" t="s">
        <v>33</v>
      </c>
      <c r="D38" s="72" t="s">
        <v>72</v>
      </c>
      <c r="E38" s="71">
        <v>2553</v>
      </c>
      <c r="F38" s="71">
        <f t="shared" si="1"/>
        <v>6</v>
      </c>
      <c r="G38" s="71">
        <v>6108</v>
      </c>
      <c r="H38" s="72" t="s">
        <v>140</v>
      </c>
      <c r="I38" s="73" t="s">
        <v>26</v>
      </c>
      <c r="J38" s="74" t="s">
        <v>15</v>
      </c>
      <c r="K38" s="75" t="s">
        <v>39</v>
      </c>
      <c r="L38" s="76" t="s">
        <v>30</v>
      </c>
      <c r="M38" s="77" t="s">
        <v>95</v>
      </c>
    </row>
    <row r="39" spans="1:19" ht="26.1" customHeight="1" x14ac:dyDescent="0.55000000000000004">
      <c r="A39" s="4">
        <v>34</v>
      </c>
      <c r="B39" s="4">
        <v>1061249</v>
      </c>
      <c r="C39" s="4" t="s">
        <v>35</v>
      </c>
      <c r="D39" s="6" t="s">
        <v>73</v>
      </c>
      <c r="E39" s="4">
        <v>2549</v>
      </c>
      <c r="F39" s="4">
        <f t="shared" si="1"/>
        <v>10</v>
      </c>
      <c r="G39" s="4">
        <v>6202</v>
      </c>
      <c r="H39" s="5" t="s">
        <v>140</v>
      </c>
      <c r="I39" s="27" t="s">
        <v>26</v>
      </c>
      <c r="J39" s="21" t="s">
        <v>15</v>
      </c>
      <c r="K39" s="46" t="s">
        <v>39</v>
      </c>
      <c r="L39" s="21" t="s">
        <v>30</v>
      </c>
      <c r="M39" s="6"/>
    </row>
    <row r="40" spans="1:19" ht="24" customHeight="1" x14ac:dyDescent="0.55000000000000004">
      <c r="A40" s="4">
        <v>35</v>
      </c>
      <c r="B40" s="4">
        <v>1061250</v>
      </c>
      <c r="C40" s="4" t="s">
        <v>35</v>
      </c>
      <c r="D40" s="6" t="s">
        <v>74</v>
      </c>
      <c r="E40" s="4">
        <v>2550</v>
      </c>
      <c r="F40" s="4">
        <f t="shared" si="1"/>
        <v>9</v>
      </c>
      <c r="G40" s="4">
        <v>6203</v>
      </c>
      <c r="H40" s="5" t="s">
        <v>140</v>
      </c>
      <c r="I40" s="27" t="s">
        <v>26</v>
      </c>
      <c r="J40" s="21" t="s">
        <v>15</v>
      </c>
      <c r="K40" s="46" t="s">
        <v>39</v>
      </c>
      <c r="L40" s="21" t="s">
        <v>30</v>
      </c>
      <c r="M40" s="6"/>
      <c r="S40" s="38"/>
    </row>
    <row r="41" spans="1:19" ht="24" customHeight="1" x14ac:dyDescent="0.55000000000000004">
      <c r="A41" s="16">
        <v>36</v>
      </c>
      <c r="B41" s="16">
        <v>1061356</v>
      </c>
      <c r="C41" s="16" t="s">
        <v>34</v>
      </c>
      <c r="D41" s="58" t="s">
        <v>75</v>
      </c>
      <c r="E41" s="16">
        <v>2543</v>
      </c>
      <c r="F41" s="16">
        <f>2559-E41</f>
        <v>16</v>
      </c>
      <c r="G41" s="16">
        <v>3201</v>
      </c>
      <c r="H41" s="103" t="s">
        <v>76</v>
      </c>
      <c r="I41" s="57" t="s">
        <v>13</v>
      </c>
      <c r="J41" s="33" t="s">
        <v>15</v>
      </c>
      <c r="K41" s="34" t="s">
        <v>15</v>
      </c>
      <c r="L41" s="33" t="s">
        <v>30</v>
      </c>
      <c r="M41" s="58"/>
    </row>
    <row r="42" spans="1:19" ht="24" customHeight="1" x14ac:dyDescent="0.55000000000000004">
      <c r="A42" s="52">
        <v>37</v>
      </c>
      <c r="B42" s="52">
        <v>1061357</v>
      </c>
      <c r="C42" s="52" t="s">
        <v>35</v>
      </c>
      <c r="D42" s="51" t="s">
        <v>77</v>
      </c>
      <c r="E42" s="52">
        <v>2543</v>
      </c>
      <c r="F42" s="52">
        <f t="shared" si="1"/>
        <v>16</v>
      </c>
      <c r="G42" s="52">
        <v>3202</v>
      </c>
      <c r="H42" s="56" t="s">
        <v>76</v>
      </c>
      <c r="I42" s="53" t="s">
        <v>13</v>
      </c>
      <c r="J42" s="55" t="s">
        <v>15</v>
      </c>
      <c r="K42" s="54" t="s">
        <v>15</v>
      </c>
      <c r="L42" s="55" t="s">
        <v>30</v>
      </c>
      <c r="M42" s="51" t="s">
        <v>79</v>
      </c>
    </row>
    <row r="43" spans="1:19" ht="24" customHeight="1" x14ac:dyDescent="0.55000000000000004">
      <c r="A43" s="16">
        <v>38</v>
      </c>
      <c r="B43" s="16">
        <v>1061358</v>
      </c>
      <c r="C43" s="16" t="s">
        <v>35</v>
      </c>
      <c r="D43" s="58" t="s">
        <v>80</v>
      </c>
      <c r="E43" s="16">
        <v>2547</v>
      </c>
      <c r="F43" s="16">
        <f t="shared" si="1"/>
        <v>12</v>
      </c>
      <c r="G43" s="16">
        <v>5207</v>
      </c>
      <c r="H43" s="60" t="s">
        <v>76</v>
      </c>
      <c r="I43" s="57" t="s">
        <v>25</v>
      </c>
      <c r="J43" s="34" t="s">
        <v>15</v>
      </c>
      <c r="K43" s="33" t="s">
        <v>15</v>
      </c>
      <c r="L43" s="33" t="s">
        <v>30</v>
      </c>
      <c r="M43" s="58"/>
    </row>
    <row r="44" spans="1:19" ht="24" customHeight="1" x14ac:dyDescent="0.55000000000000004">
      <c r="A44" s="61">
        <v>39</v>
      </c>
      <c r="B44" s="61">
        <v>1061359</v>
      </c>
      <c r="C44" s="61" t="s">
        <v>35</v>
      </c>
      <c r="D44" s="62" t="s">
        <v>81</v>
      </c>
      <c r="E44" s="61">
        <v>2547</v>
      </c>
      <c r="F44" s="61">
        <f t="shared" si="1"/>
        <v>12</v>
      </c>
      <c r="G44" s="61">
        <v>5208</v>
      </c>
      <c r="H44" s="63" t="s">
        <v>76</v>
      </c>
      <c r="I44" s="64" t="s">
        <v>25</v>
      </c>
      <c r="J44" s="65" t="s">
        <v>15</v>
      </c>
      <c r="K44" s="66" t="s">
        <v>30</v>
      </c>
      <c r="L44" s="65" t="s">
        <v>15</v>
      </c>
      <c r="M44" s="67"/>
    </row>
    <row r="45" spans="1:19" ht="24" customHeight="1" x14ac:dyDescent="0.55000000000000004">
      <c r="A45" s="52">
        <v>40</v>
      </c>
      <c r="B45" s="52">
        <v>1061361</v>
      </c>
      <c r="C45" s="52" t="s">
        <v>33</v>
      </c>
      <c r="D45" s="59" t="s">
        <v>82</v>
      </c>
      <c r="E45" s="52">
        <v>2545</v>
      </c>
      <c r="F45" s="52">
        <f t="shared" si="1"/>
        <v>14</v>
      </c>
      <c r="G45" s="52">
        <v>4109</v>
      </c>
      <c r="H45" s="56" t="s">
        <v>76</v>
      </c>
      <c r="I45" s="53" t="s">
        <v>10</v>
      </c>
      <c r="J45" s="55" t="s">
        <v>15</v>
      </c>
      <c r="K45" s="54" t="s">
        <v>15</v>
      </c>
      <c r="L45" s="55" t="s">
        <v>30</v>
      </c>
      <c r="M45" s="51" t="s">
        <v>79</v>
      </c>
    </row>
    <row r="46" spans="1:19" ht="26.1" customHeight="1" x14ac:dyDescent="0.55000000000000004">
      <c r="A46" s="16">
        <v>41</v>
      </c>
      <c r="B46" s="16">
        <v>1061373</v>
      </c>
      <c r="C46" s="16" t="s">
        <v>35</v>
      </c>
      <c r="D46" s="58" t="s">
        <v>83</v>
      </c>
      <c r="E46" s="16">
        <v>2547</v>
      </c>
      <c r="F46" s="16">
        <f t="shared" si="1"/>
        <v>12</v>
      </c>
      <c r="G46" s="16">
        <v>5209</v>
      </c>
      <c r="H46" s="60" t="s">
        <v>76</v>
      </c>
      <c r="I46" s="57" t="s">
        <v>25</v>
      </c>
      <c r="J46" s="34" t="s">
        <v>15</v>
      </c>
      <c r="K46" s="33" t="s">
        <v>15</v>
      </c>
      <c r="L46" s="33" t="s">
        <v>30</v>
      </c>
      <c r="M46" s="58"/>
    </row>
    <row r="47" spans="1:19" ht="26.1" customHeight="1" x14ac:dyDescent="0.55000000000000004">
      <c r="A47" s="52">
        <v>42</v>
      </c>
      <c r="B47" s="52">
        <v>1031675</v>
      </c>
      <c r="C47" s="52" t="s">
        <v>33</v>
      </c>
      <c r="D47" s="51" t="s">
        <v>84</v>
      </c>
      <c r="E47" s="52">
        <v>2547</v>
      </c>
      <c r="F47" s="52">
        <f t="shared" si="1"/>
        <v>12</v>
      </c>
      <c r="G47" s="52">
        <v>5103</v>
      </c>
      <c r="H47" s="56" t="s">
        <v>76</v>
      </c>
      <c r="I47" s="53" t="s">
        <v>25</v>
      </c>
      <c r="J47" s="54" t="s">
        <v>15</v>
      </c>
      <c r="K47" s="55" t="s">
        <v>15</v>
      </c>
      <c r="L47" s="55" t="s">
        <v>30</v>
      </c>
      <c r="M47" s="51" t="s">
        <v>79</v>
      </c>
    </row>
    <row r="48" spans="1:19" ht="24" customHeight="1" x14ac:dyDescent="0.55000000000000004">
      <c r="A48" s="61">
        <v>43</v>
      </c>
      <c r="B48" s="61">
        <v>1061380</v>
      </c>
      <c r="C48" s="61" t="s">
        <v>32</v>
      </c>
      <c r="D48" s="67" t="s">
        <v>85</v>
      </c>
      <c r="E48" s="61">
        <v>2533</v>
      </c>
      <c r="F48" s="61">
        <v>25</v>
      </c>
      <c r="G48" s="61">
        <v>1102</v>
      </c>
      <c r="H48" s="63" t="s">
        <v>76</v>
      </c>
      <c r="I48" s="64" t="s">
        <v>20</v>
      </c>
      <c r="J48" s="66" t="s">
        <v>15</v>
      </c>
      <c r="K48" s="65" t="s">
        <v>30</v>
      </c>
      <c r="L48" s="65" t="s">
        <v>30</v>
      </c>
      <c r="M48" s="67"/>
    </row>
    <row r="49" spans="1:13" ht="24" customHeight="1" x14ac:dyDescent="0.55000000000000004">
      <c r="A49" s="4">
        <v>44</v>
      </c>
      <c r="B49" s="4">
        <v>1061408</v>
      </c>
      <c r="C49" s="4" t="s">
        <v>32</v>
      </c>
      <c r="D49" s="6" t="s">
        <v>86</v>
      </c>
      <c r="E49" s="4">
        <v>2542</v>
      </c>
      <c r="F49" s="4">
        <f t="shared" si="1"/>
        <v>17</v>
      </c>
      <c r="G49" s="4">
        <v>3104</v>
      </c>
      <c r="H49" s="44" t="s">
        <v>87</v>
      </c>
      <c r="I49" s="27" t="s">
        <v>13</v>
      </c>
      <c r="J49" s="21" t="s">
        <v>15</v>
      </c>
      <c r="K49" s="34" t="s">
        <v>15</v>
      </c>
      <c r="L49" s="35" t="s">
        <v>30</v>
      </c>
      <c r="M49" s="6"/>
    </row>
    <row r="50" spans="1:13" ht="24" customHeight="1" x14ac:dyDescent="0.55000000000000004">
      <c r="A50" s="4">
        <v>45</v>
      </c>
      <c r="B50" s="4">
        <v>1061410</v>
      </c>
      <c r="C50" s="4" t="s">
        <v>32</v>
      </c>
      <c r="D50" s="68" t="s">
        <v>88</v>
      </c>
      <c r="E50" s="4">
        <v>2543</v>
      </c>
      <c r="F50" s="4">
        <f t="shared" si="1"/>
        <v>16</v>
      </c>
      <c r="G50" s="4">
        <v>3105</v>
      </c>
      <c r="H50" s="5" t="s">
        <v>87</v>
      </c>
      <c r="I50" s="27" t="s">
        <v>13</v>
      </c>
      <c r="J50" s="21" t="s">
        <v>15</v>
      </c>
      <c r="K50" s="33" t="s">
        <v>15</v>
      </c>
      <c r="L50" s="35" t="s">
        <v>30</v>
      </c>
      <c r="M50" s="6"/>
    </row>
    <row r="51" spans="1:13" ht="24" customHeight="1" x14ac:dyDescent="0.55000000000000004">
      <c r="A51" s="61">
        <v>46</v>
      </c>
      <c r="B51" s="61">
        <v>1061411</v>
      </c>
      <c r="C51" s="61" t="s">
        <v>33</v>
      </c>
      <c r="D51" s="62" t="s">
        <v>94</v>
      </c>
      <c r="E51" s="61">
        <v>2545</v>
      </c>
      <c r="F51" s="61">
        <f t="shared" si="1"/>
        <v>14</v>
      </c>
      <c r="G51" s="61">
        <v>4110</v>
      </c>
      <c r="H51" s="110" t="s">
        <v>109</v>
      </c>
      <c r="I51" s="64" t="s">
        <v>10</v>
      </c>
      <c r="J51" s="65" t="s">
        <v>30</v>
      </c>
      <c r="K51" s="66" t="s">
        <v>15</v>
      </c>
      <c r="L51" s="66" t="s">
        <v>15</v>
      </c>
      <c r="M51" s="62"/>
    </row>
    <row r="52" spans="1:13" ht="24" customHeight="1" x14ac:dyDescent="0.55000000000000004">
      <c r="A52" s="4">
        <v>47</v>
      </c>
      <c r="B52" s="4">
        <v>1061416</v>
      </c>
      <c r="C52" s="4" t="s">
        <v>32</v>
      </c>
      <c r="D52" s="68" t="s">
        <v>97</v>
      </c>
      <c r="E52" s="4">
        <v>2540</v>
      </c>
      <c r="F52" s="4">
        <f t="shared" si="1"/>
        <v>19</v>
      </c>
      <c r="G52" s="4">
        <v>2103</v>
      </c>
      <c r="H52" s="44" t="s">
        <v>87</v>
      </c>
      <c r="I52" s="27" t="s">
        <v>12</v>
      </c>
      <c r="J52" s="21" t="s">
        <v>15</v>
      </c>
      <c r="K52" s="34" t="s">
        <v>15</v>
      </c>
      <c r="L52" s="35" t="s">
        <v>30</v>
      </c>
      <c r="M52" s="6"/>
    </row>
    <row r="53" spans="1:13" ht="24" customHeight="1" x14ac:dyDescent="0.55000000000000004">
      <c r="A53" s="4">
        <v>48</v>
      </c>
      <c r="B53" s="4">
        <v>1061417</v>
      </c>
      <c r="C53" s="4" t="s">
        <v>32</v>
      </c>
      <c r="D53" s="68" t="s">
        <v>96</v>
      </c>
      <c r="E53" s="4">
        <v>2533</v>
      </c>
      <c r="F53" s="4">
        <f t="shared" si="1"/>
        <v>26</v>
      </c>
      <c r="G53" s="4">
        <v>1103</v>
      </c>
      <c r="H53" s="44" t="s">
        <v>87</v>
      </c>
      <c r="I53" s="27" t="s">
        <v>20</v>
      </c>
      <c r="J53" s="21" t="s">
        <v>15</v>
      </c>
      <c r="K53" s="34" t="s">
        <v>15</v>
      </c>
      <c r="L53" s="35" t="s">
        <v>30</v>
      </c>
      <c r="M53" s="6"/>
    </row>
    <row r="54" spans="1:13" ht="24" customHeight="1" x14ac:dyDescent="0.55000000000000004">
      <c r="A54" s="4">
        <v>49</v>
      </c>
      <c r="B54" s="4">
        <v>1061428</v>
      </c>
      <c r="C54" s="4" t="s">
        <v>34</v>
      </c>
      <c r="D54" s="68" t="s">
        <v>98</v>
      </c>
      <c r="E54" s="4">
        <v>2541</v>
      </c>
      <c r="F54" s="4">
        <f t="shared" si="1"/>
        <v>18</v>
      </c>
      <c r="G54" s="4">
        <v>2202</v>
      </c>
      <c r="H54" s="44" t="s">
        <v>109</v>
      </c>
      <c r="I54" s="27" t="s">
        <v>12</v>
      </c>
      <c r="J54" s="35" t="s">
        <v>15</v>
      </c>
      <c r="K54" s="34" t="s">
        <v>30</v>
      </c>
      <c r="L54" s="21" t="s">
        <v>15</v>
      </c>
      <c r="M54" s="6"/>
    </row>
    <row r="55" spans="1:13" ht="24" customHeight="1" x14ac:dyDescent="0.55000000000000004">
      <c r="A55" s="4">
        <v>50</v>
      </c>
      <c r="B55" s="4">
        <v>1061433</v>
      </c>
      <c r="C55" s="4" t="s">
        <v>33</v>
      </c>
      <c r="D55" s="68" t="s">
        <v>99</v>
      </c>
      <c r="E55" s="4">
        <v>2544</v>
      </c>
      <c r="F55" s="4">
        <f t="shared" si="1"/>
        <v>15</v>
      </c>
      <c r="G55" s="4">
        <v>4111</v>
      </c>
      <c r="H55" s="44" t="s">
        <v>56</v>
      </c>
      <c r="I55" s="27" t="s">
        <v>10</v>
      </c>
      <c r="J55" s="35" t="s">
        <v>15</v>
      </c>
      <c r="K55" s="34" t="s">
        <v>30</v>
      </c>
      <c r="L55" s="21" t="s">
        <v>15</v>
      </c>
      <c r="M55" s="6"/>
    </row>
    <row r="56" spans="1:13" ht="24" customHeight="1" x14ac:dyDescent="0.55000000000000004">
      <c r="A56" s="4">
        <v>51</v>
      </c>
      <c r="B56" s="4">
        <v>1061448</v>
      </c>
      <c r="C56" s="4" t="s">
        <v>34</v>
      </c>
      <c r="D56" s="68" t="s">
        <v>100</v>
      </c>
      <c r="E56" s="4">
        <v>2543</v>
      </c>
      <c r="F56" s="4">
        <f t="shared" si="1"/>
        <v>16</v>
      </c>
      <c r="G56" s="4">
        <v>3203</v>
      </c>
      <c r="H56" s="44" t="s">
        <v>76</v>
      </c>
      <c r="I56" s="27" t="s">
        <v>13</v>
      </c>
      <c r="J56" s="35" t="s">
        <v>15</v>
      </c>
      <c r="K56" s="34" t="s">
        <v>30</v>
      </c>
      <c r="L56" s="21" t="s">
        <v>15</v>
      </c>
      <c r="M56" s="6"/>
    </row>
    <row r="57" spans="1:13" ht="24" customHeight="1" x14ac:dyDescent="0.55000000000000004">
      <c r="A57" s="4">
        <v>52</v>
      </c>
      <c r="B57" s="4">
        <v>1061476</v>
      </c>
      <c r="C57" s="4" t="s">
        <v>35</v>
      </c>
      <c r="D57" s="68" t="s">
        <v>101</v>
      </c>
      <c r="E57" s="4">
        <v>2548</v>
      </c>
      <c r="F57" s="4">
        <f t="shared" si="1"/>
        <v>11</v>
      </c>
      <c r="G57" s="4">
        <v>6204</v>
      </c>
      <c r="H57" s="44" t="s">
        <v>76</v>
      </c>
      <c r="I57" s="27" t="s">
        <v>26</v>
      </c>
      <c r="J57" s="35" t="s">
        <v>15</v>
      </c>
      <c r="K57" s="46" t="s">
        <v>39</v>
      </c>
      <c r="L57" s="21" t="s">
        <v>30</v>
      </c>
      <c r="M57" s="6"/>
    </row>
    <row r="58" spans="1:13" ht="24" customHeight="1" x14ac:dyDescent="0.55000000000000004">
      <c r="A58" s="4">
        <v>53</v>
      </c>
      <c r="B58" s="4">
        <v>1061477</v>
      </c>
      <c r="C58" s="4" t="s">
        <v>35</v>
      </c>
      <c r="D58" s="68" t="s">
        <v>102</v>
      </c>
      <c r="E58" s="4">
        <v>2550</v>
      </c>
      <c r="F58" s="4">
        <f t="shared" si="1"/>
        <v>9</v>
      </c>
      <c r="G58" s="4">
        <v>6205</v>
      </c>
      <c r="H58" s="44" t="s">
        <v>76</v>
      </c>
      <c r="I58" s="29" t="s">
        <v>26</v>
      </c>
      <c r="J58" s="35" t="s">
        <v>15</v>
      </c>
      <c r="K58" s="46" t="s">
        <v>39</v>
      </c>
      <c r="L58" s="21" t="s">
        <v>30</v>
      </c>
      <c r="M58" s="6"/>
    </row>
    <row r="59" spans="1:13" ht="24" customHeight="1" x14ac:dyDescent="0.55000000000000004">
      <c r="A59" s="4">
        <v>54</v>
      </c>
      <c r="B59" s="4">
        <v>1061478</v>
      </c>
      <c r="C59" s="4" t="s">
        <v>33</v>
      </c>
      <c r="D59" s="68" t="s">
        <v>103</v>
      </c>
      <c r="E59" s="4">
        <v>2550</v>
      </c>
      <c r="F59" s="4">
        <f t="shared" si="1"/>
        <v>9</v>
      </c>
      <c r="G59" s="4">
        <v>6109</v>
      </c>
      <c r="H59" s="44" t="s">
        <v>76</v>
      </c>
      <c r="I59" s="29" t="s">
        <v>26</v>
      </c>
      <c r="J59" s="35" t="s">
        <v>15</v>
      </c>
      <c r="K59" s="46" t="s">
        <v>39</v>
      </c>
      <c r="L59" s="21" t="s">
        <v>30</v>
      </c>
      <c r="M59" s="6"/>
    </row>
    <row r="60" spans="1:13" ht="24" customHeight="1" x14ac:dyDescent="0.55000000000000004">
      <c r="A60" s="4">
        <v>55</v>
      </c>
      <c r="B60" s="4">
        <v>1061514</v>
      </c>
      <c r="C60" s="4" t="s">
        <v>32</v>
      </c>
      <c r="D60" s="68" t="s">
        <v>104</v>
      </c>
      <c r="E60" s="4">
        <v>2539</v>
      </c>
      <c r="F60" s="4">
        <f t="shared" si="1"/>
        <v>20</v>
      </c>
      <c r="G60" s="4">
        <v>1104</v>
      </c>
      <c r="H60" s="44" t="s">
        <v>105</v>
      </c>
      <c r="I60" s="29" t="s">
        <v>20</v>
      </c>
      <c r="J60" s="35" t="s">
        <v>15</v>
      </c>
      <c r="K60" s="34" t="s">
        <v>15</v>
      </c>
      <c r="L60" s="21" t="s">
        <v>30</v>
      </c>
      <c r="M60" s="6"/>
    </row>
    <row r="61" spans="1:13" ht="24" customHeight="1" x14ac:dyDescent="0.55000000000000004">
      <c r="A61" s="4">
        <v>56</v>
      </c>
      <c r="B61" s="4">
        <v>1061520</v>
      </c>
      <c r="C61" s="4" t="s">
        <v>32</v>
      </c>
      <c r="D61" s="68" t="s">
        <v>106</v>
      </c>
      <c r="E61" s="4">
        <v>2540</v>
      </c>
      <c r="F61" s="4">
        <f t="shared" si="1"/>
        <v>19</v>
      </c>
      <c r="G61" s="4">
        <v>2104</v>
      </c>
      <c r="H61" s="44" t="s">
        <v>87</v>
      </c>
      <c r="I61" s="29" t="s">
        <v>12</v>
      </c>
      <c r="J61" s="35" t="s">
        <v>15</v>
      </c>
      <c r="K61" s="34" t="s">
        <v>15</v>
      </c>
      <c r="L61" s="21" t="s">
        <v>30</v>
      </c>
      <c r="M61" s="6"/>
    </row>
    <row r="62" spans="1:13" ht="24" customHeight="1" x14ac:dyDescent="0.55000000000000004">
      <c r="A62" s="4">
        <v>57</v>
      </c>
      <c r="B62" s="4">
        <v>1061541</v>
      </c>
      <c r="C62" s="4" t="s">
        <v>32</v>
      </c>
      <c r="D62" s="68" t="s">
        <v>107</v>
      </c>
      <c r="E62" s="4">
        <v>2529</v>
      </c>
      <c r="F62" s="4">
        <f t="shared" si="1"/>
        <v>30</v>
      </c>
      <c r="G62" s="4">
        <v>1105</v>
      </c>
      <c r="H62" s="44" t="s">
        <v>108</v>
      </c>
      <c r="I62" s="29" t="s">
        <v>20</v>
      </c>
      <c r="J62" s="35" t="s">
        <v>15</v>
      </c>
      <c r="K62" s="34" t="s">
        <v>30</v>
      </c>
      <c r="L62" s="21" t="s">
        <v>30</v>
      </c>
      <c r="M62" s="6"/>
    </row>
    <row r="63" spans="1:13" ht="24" customHeight="1" x14ac:dyDescent="0.55000000000000004">
      <c r="A63" s="4">
        <v>58</v>
      </c>
      <c r="B63" s="4">
        <v>1061553</v>
      </c>
      <c r="C63" s="4" t="s">
        <v>35</v>
      </c>
      <c r="D63" s="68" t="s">
        <v>110</v>
      </c>
      <c r="E63" s="4">
        <v>2547</v>
      </c>
      <c r="F63" s="4">
        <f t="shared" si="1"/>
        <v>12</v>
      </c>
      <c r="G63" s="4">
        <v>5210</v>
      </c>
      <c r="H63" s="44" t="s">
        <v>76</v>
      </c>
      <c r="I63" s="29" t="s">
        <v>25</v>
      </c>
      <c r="J63" s="35" t="s">
        <v>15</v>
      </c>
      <c r="K63" s="34" t="s">
        <v>15</v>
      </c>
      <c r="L63" s="21" t="s">
        <v>30</v>
      </c>
      <c r="M63" s="6"/>
    </row>
    <row r="64" spans="1:13" ht="24" customHeight="1" x14ac:dyDescent="0.55000000000000004">
      <c r="A64" s="4">
        <v>59</v>
      </c>
      <c r="B64" s="4">
        <v>1061576</v>
      </c>
      <c r="C64" s="4" t="s">
        <v>35</v>
      </c>
      <c r="D64" s="68" t="s">
        <v>111</v>
      </c>
      <c r="E64" s="4">
        <v>2545</v>
      </c>
      <c r="F64" s="4">
        <f t="shared" si="1"/>
        <v>14</v>
      </c>
      <c r="G64" s="4">
        <v>4202</v>
      </c>
      <c r="H64" s="44" t="s">
        <v>112</v>
      </c>
      <c r="I64" s="27" t="s">
        <v>10</v>
      </c>
      <c r="J64" s="35" t="s">
        <v>15</v>
      </c>
      <c r="K64" s="33" t="s">
        <v>30</v>
      </c>
      <c r="L64" s="21" t="s">
        <v>15</v>
      </c>
      <c r="M64" s="6"/>
    </row>
    <row r="65" spans="1:13" ht="24" customHeight="1" x14ac:dyDescent="0.55000000000000004">
      <c r="A65" s="4">
        <v>60</v>
      </c>
      <c r="B65" s="4">
        <v>1061579</v>
      </c>
      <c r="C65" s="4" t="s">
        <v>35</v>
      </c>
      <c r="D65" s="68" t="s">
        <v>113</v>
      </c>
      <c r="E65" s="4">
        <v>2546</v>
      </c>
      <c r="F65" s="4">
        <f t="shared" si="1"/>
        <v>13</v>
      </c>
      <c r="G65" s="4">
        <v>5211</v>
      </c>
      <c r="H65" s="44" t="s">
        <v>112</v>
      </c>
      <c r="I65" s="27" t="s">
        <v>25</v>
      </c>
      <c r="J65" s="35" t="s">
        <v>15</v>
      </c>
      <c r="K65" s="33" t="s">
        <v>30</v>
      </c>
      <c r="L65" s="21" t="s">
        <v>15</v>
      </c>
      <c r="M65" s="6"/>
    </row>
    <row r="66" spans="1:13" ht="26.1" customHeight="1" x14ac:dyDescent="0.55000000000000004">
      <c r="A66" s="52">
        <v>61</v>
      </c>
      <c r="B66" s="52">
        <v>1061587</v>
      </c>
      <c r="C66" s="52" t="s">
        <v>32</v>
      </c>
      <c r="D66" s="59" t="s">
        <v>114</v>
      </c>
      <c r="E66" s="52">
        <v>2540</v>
      </c>
      <c r="F66" s="52">
        <f t="shared" si="1"/>
        <v>19</v>
      </c>
      <c r="G66" s="52">
        <v>2105</v>
      </c>
      <c r="H66" s="78" t="s">
        <v>112</v>
      </c>
      <c r="I66" s="53" t="s">
        <v>12</v>
      </c>
      <c r="J66" s="54" t="s">
        <v>15</v>
      </c>
      <c r="K66" s="55" t="s">
        <v>30</v>
      </c>
      <c r="L66" s="55" t="s">
        <v>15</v>
      </c>
      <c r="M66" s="59" t="s">
        <v>139</v>
      </c>
    </row>
    <row r="67" spans="1:13" ht="26.1" customHeight="1" x14ac:dyDescent="0.55000000000000004">
      <c r="A67" s="61">
        <v>62</v>
      </c>
      <c r="B67" s="79">
        <v>1061589</v>
      </c>
      <c r="C67" s="79" t="s">
        <v>32</v>
      </c>
      <c r="D67" s="80" t="s">
        <v>115</v>
      </c>
      <c r="E67" s="79">
        <v>2533</v>
      </c>
      <c r="F67" s="61">
        <f t="shared" si="1"/>
        <v>26</v>
      </c>
      <c r="G67" s="79">
        <v>1106</v>
      </c>
      <c r="H67" s="81" t="s">
        <v>37</v>
      </c>
      <c r="I67" s="82" t="s">
        <v>20</v>
      </c>
      <c r="J67" s="83" t="s">
        <v>15</v>
      </c>
      <c r="K67" s="83" t="s">
        <v>30</v>
      </c>
      <c r="L67" s="65" t="s">
        <v>15</v>
      </c>
      <c r="M67" s="62"/>
    </row>
    <row r="68" spans="1:13" ht="26.1" customHeight="1" x14ac:dyDescent="0.55000000000000004">
      <c r="A68" s="84">
        <v>63</v>
      </c>
      <c r="B68" s="85">
        <v>1061604</v>
      </c>
      <c r="C68" s="85" t="s">
        <v>32</v>
      </c>
      <c r="D68" s="86" t="s">
        <v>116</v>
      </c>
      <c r="E68" s="7">
        <v>2544</v>
      </c>
      <c r="F68" s="4">
        <f t="shared" si="1"/>
        <v>15</v>
      </c>
      <c r="G68" s="11">
        <v>4112</v>
      </c>
      <c r="H68" s="44" t="s">
        <v>112</v>
      </c>
      <c r="I68" s="27" t="s">
        <v>10</v>
      </c>
      <c r="J68" s="21" t="s">
        <v>15</v>
      </c>
      <c r="K68" s="36" t="s">
        <v>30</v>
      </c>
      <c r="L68" s="37" t="s">
        <v>15</v>
      </c>
      <c r="M68" s="8"/>
    </row>
    <row r="69" spans="1:13" ht="26.1" customHeight="1" x14ac:dyDescent="0.55000000000000004">
      <c r="A69" s="84">
        <v>64</v>
      </c>
      <c r="B69" s="85">
        <v>1061605</v>
      </c>
      <c r="C69" s="85" t="s">
        <v>32</v>
      </c>
      <c r="D69" s="86" t="s">
        <v>117</v>
      </c>
      <c r="E69" s="7">
        <v>2518</v>
      </c>
      <c r="F69" s="4">
        <f t="shared" si="1"/>
        <v>41</v>
      </c>
      <c r="G69" s="11">
        <v>1107</v>
      </c>
      <c r="H69" s="81" t="s">
        <v>37</v>
      </c>
      <c r="I69" s="27" t="s">
        <v>20</v>
      </c>
      <c r="J69" s="37" t="s">
        <v>15</v>
      </c>
      <c r="K69" s="36" t="s">
        <v>30</v>
      </c>
      <c r="L69" s="21" t="s">
        <v>30</v>
      </c>
      <c r="M69" s="8"/>
    </row>
    <row r="70" spans="1:13" ht="26.1" customHeight="1" x14ac:dyDescent="0.55000000000000004">
      <c r="A70" s="84">
        <v>65</v>
      </c>
      <c r="B70" s="85">
        <v>1061606</v>
      </c>
      <c r="C70" s="85" t="s">
        <v>34</v>
      </c>
      <c r="D70" s="86" t="s">
        <v>118</v>
      </c>
      <c r="E70" s="7">
        <v>2526</v>
      </c>
      <c r="F70" s="4">
        <f t="shared" si="1"/>
        <v>33</v>
      </c>
      <c r="G70" s="11">
        <v>1201</v>
      </c>
      <c r="H70" s="81" t="s">
        <v>37</v>
      </c>
      <c r="I70" s="27" t="s">
        <v>20</v>
      </c>
      <c r="J70" s="21" t="s">
        <v>15</v>
      </c>
      <c r="K70" s="36" t="s">
        <v>30</v>
      </c>
      <c r="L70" s="21" t="s">
        <v>15</v>
      </c>
      <c r="M70" s="8"/>
    </row>
    <row r="71" spans="1:13" ht="26.1" customHeight="1" x14ac:dyDescent="0.55000000000000004">
      <c r="A71" s="84">
        <v>66</v>
      </c>
      <c r="B71" s="85">
        <v>1061607</v>
      </c>
      <c r="C71" s="85" t="s">
        <v>33</v>
      </c>
      <c r="D71" s="86" t="s">
        <v>119</v>
      </c>
      <c r="E71" s="7">
        <v>2547</v>
      </c>
      <c r="F71" s="4">
        <f t="shared" si="1"/>
        <v>12</v>
      </c>
      <c r="G71" s="7">
        <v>5104</v>
      </c>
      <c r="H71" s="81" t="s">
        <v>37</v>
      </c>
      <c r="I71" s="27" t="s">
        <v>25</v>
      </c>
      <c r="J71" s="37" t="s">
        <v>15</v>
      </c>
      <c r="K71" s="33" t="s">
        <v>30</v>
      </c>
      <c r="L71" s="21" t="s">
        <v>15</v>
      </c>
      <c r="M71" s="8"/>
    </row>
    <row r="72" spans="1:13" ht="26.1" customHeight="1" x14ac:dyDescent="0.55000000000000004">
      <c r="A72" s="84">
        <v>67</v>
      </c>
      <c r="B72" s="85">
        <v>1061609</v>
      </c>
      <c r="C72" s="85" t="s">
        <v>35</v>
      </c>
      <c r="D72" s="86" t="s">
        <v>120</v>
      </c>
      <c r="E72" s="7">
        <v>2547</v>
      </c>
      <c r="F72" s="4">
        <f t="shared" si="1"/>
        <v>12</v>
      </c>
      <c r="G72" s="7">
        <v>5212</v>
      </c>
      <c r="H72" s="81" t="s">
        <v>37</v>
      </c>
      <c r="I72" s="27" t="s">
        <v>25</v>
      </c>
      <c r="J72" s="21" t="s">
        <v>15</v>
      </c>
      <c r="K72" s="33" t="s">
        <v>15</v>
      </c>
      <c r="L72" s="37" t="s">
        <v>30</v>
      </c>
      <c r="M72" s="8"/>
    </row>
    <row r="73" spans="1:13" ht="26.1" customHeight="1" x14ac:dyDescent="0.55000000000000004">
      <c r="A73" s="84">
        <v>68</v>
      </c>
      <c r="B73" s="85">
        <v>1061610</v>
      </c>
      <c r="C73" s="85" t="s">
        <v>34</v>
      </c>
      <c r="D73" s="86" t="s">
        <v>121</v>
      </c>
      <c r="E73" s="7">
        <v>2540</v>
      </c>
      <c r="F73" s="4">
        <f t="shared" si="1"/>
        <v>19</v>
      </c>
      <c r="G73" s="7">
        <v>1202</v>
      </c>
      <c r="H73" s="81" t="s">
        <v>37</v>
      </c>
      <c r="I73" s="27" t="s">
        <v>20</v>
      </c>
      <c r="J73" s="21" t="s">
        <v>15</v>
      </c>
      <c r="K73" s="36" t="s">
        <v>30</v>
      </c>
      <c r="L73" s="21" t="s">
        <v>15</v>
      </c>
      <c r="M73" s="8"/>
    </row>
    <row r="74" spans="1:13" ht="26.1" customHeight="1" x14ac:dyDescent="0.55000000000000004">
      <c r="A74" s="84">
        <v>69</v>
      </c>
      <c r="B74" s="85">
        <v>1061611</v>
      </c>
      <c r="C74" s="85" t="s">
        <v>34</v>
      </c>
      <c r="D74" s="86" t="s">
        <v>122</v>
      </c>
      <c r="E74" s="7">
        <v>2539</v>
      </c>
      <c r="F74" s="4">
        <f t="shared" si="1"/>
        <v>20</v>
      </c>
      <c r="G74" s="7">
        <v>1203</v>
      </c>
      <c r="H74" s="87" t="s">
        <v>11</v>
      </c>
      <c r="I74" s="27" t="s">
        <v>20</v>
      </c>
      <c r="J74" s="21" t="s">
        <v>15</v>
      </c>
      <c r="K74" s="36" t="s">
        <v>15</v>
      </c>
      <c r="L74" s="37" t="s">
        <v>30</v>
      </c>
      <c r="M74" s="8"/>
    </row>
    <row r="75" spans="1:13" ht="26.1" customHeight="1" x14ac:dyDescent="0.55000000000000004">
      <c r="A75" s="84">
        <v>70</v>
      </c>
      <c r="B75" s="85">
        <v>1061612</v>
      </c>
      <c r="C75" s="85" t="s">
        <v>32</v>
      </c>
      <c r="D75" s="86" t="s">
        <v>123</v>
      </c>
      <c r="E75" s="7">
        <v>2533</v>
      </c>
      <c r="F75" s="4">
        <f t="shared" si="1"/>
        <v>26</v>
      </c>
      <c r="G75" s="7">
        <v>1108</v>
      </c>
      <c r="H75" s="87" t="s">
        <v>11</v>
      </c>
      <c r="I75" s="27" t="s">
        <v>20</v>
      </c>
      <c r="J75" s="21" t="s">
        <v>15</v>
      </c>
      <c r="K75" s="33" t="s">
        <v>15</v>
      </c>
      <c r="L75" s="37" t="s">
        <v>30</v>
      </c>
      <c r="M75" s="8"/>
    </row>
    <row r="76" spans="1:13" ht="26.1" customHeight="1" x14ac:dyDescent="0.55000000000000004">
      <c r="A76" s="84">
        <v>71</v>
      </c>
      <c r="B76" s="85">
        <v>1061614</v>
      </c>
      <c r="C76" s="85" t="s">
        <v>32</v>
      </c>
      <c r="D76" s="86" t="s">
        <v>124</v>
      </c>
      <c r="E76" s="7">
        <v>2518</v>
      </c>
      <c r="F76" s="4">
        <f t="shared" si="1"/>
        <v>41</v>
      </c>
      <c r="G76" s="7">
        <v>1109</v>
      </c>
      <c r="H76" s="87" t="s">
        <v>11</v>
      </c>
      <c r="I76" s="27" t="s">
        <v>20</v>
      </c>
      <c r="J76" s="37" t="s">
        <v>15</v>
      </c>
      <c r="K76" s="33" t="s">
        <v>30</v>
      </c>
      <c r="L76" s="37" t="s">
        <v>30</v>
      </c>
      <c r="M76" s="8"/>
    </row>
    <row r="77" spans="1:13" ht="26.1" customHeight="1" x14ac:dyDescent="0.55000000000000004">
      <c r="A77" s="84">
        <v>72</v>
      </c>
      <c r="B77" s="85">
        <v>1061900</v>
      </c>
      <c r="C77" s="85" t="s">
        <v>33</v>
      </c>
      <c r="D77" s="86" t="s">
        <v>125</v>
      </c>
      <c r="E77" s="7">
        <v>2548</v>
      </c>
      <c r="F77" s="4">
        <f t="shared" si="1"/>
        <v>11</v>
      </c>
      <c r="G77" s="7">
        <v>6110</v>
      </c>
      <c r="H77" s="44" t="s">
        <v>109</v>
      </c>
      <c r="I77" s="27" t="s">
        <v>26</v>
      </c>
      <c r="J77" s="37" t="s">
        <v>15</v>
      </c>
      <c r="K77" s="45" t="s">
        <v>39</v>
      </c>
      <c r="L77" s="37" t="s">
        <v>30</v>
      </c>
      <c r="M77" s="8"/>
    </row>
    <row r="78" spans="1:13" ht="26.1" customHeight="1" x14ac:dyDescent="0.55000000000000004">
      <c r="A78" s="84">
        <v>73</v>
      </c>
      <c r="B78" s="85">
        <v>1061904</v>
      </c>
      <c r="C78" s="85" t="s">
        <v>32</v>
      </c>
      <c r="D78" s="86" t="s">
        <v>126</v>
      </c>
      <c r="E78" s="7">
        <v>2540</v>
      </c>
      <c r="F78" s="4">
        <f t="shared" ref="F78:F89" si="2">2559-E78</f>
        <v>19</v>
      </c>
      <c r="G78" s="7">
        <v>1110</v>
      </c>
      <c r="H78" s="87" t="s">
        <v>127</v>
      </c>
      <c r="I78" s="27" t="s">
        <v>20</v>
      </c>
      <c r="J78" s="21" t="s">
        <v>15</v>
      </c>
      <c r="K78" s="33" t="s">
        <v>15</v>
      </c>
      <c r="L78" s="37" t="s">
        <v>30</v>
      </c>
      <c r="M78" s="8"/>
    </row>
    <row r="79" spans="1:13" ht="26.1" customHeight="1" x14ac:dyDescent="0.55000000000000004">
      <c r="A79" s="84">
        <v>74</v>
      </c>
      <c r="B79" s="85">
        <v>1061907</v>
      </c>
      <c r="C79" s="85" t="s">
        <v>32</v>
      </c>
      <c r="D79" s="86" t="s">
        <v>128</v>
      </c>
      <c r="E79" s="7">
        <v>2540</v>
      </c>
      <c r="F79" s="4">
        <f t="shared" si="2"/>
        <v>19</v>
      </c>
      <c r="G79" s="7">
        <v>1111</v>
      </c>
      <c r="H79" s="87" t="s">
        <v>127</v>
      </c>
      <c r="I79" s="30" t="s">
        <v>20</v>
      </c>
      <c r="J79" s="21" t="s">
        <v>30</v>
      </c>
      <c r="K79" s="36" t="s">
        <v>15</v>
      </c>
      <c r="L79" s="37" t="s">
        <v>15</v>
      </c>
      <c r="M79" s="8"/>
    </row>
    <row r="80" spans="1:13" ht="26.1" customHeight="1" x14ac:dyDescent="0.55000000000000004">
      <c r="A80" s="84">
        <v>75</v>
      </c>
      <c r="B80" s="85">
        <v>1061908</v>
      </c>
      <c r="C80" s="85" t="s">
        <v>34</v>
      </c>
      <c r="D80" s="86" t="s">
        <v>129</v>
      </c>
      <c r="E80" s="7">
        <v>2538</v>
      </c>
      <c r="F80" s="4">
        <f t="shared" si="2"/>
        <v>21</v>
      </c>
      <c r="G80" s="7">
        <v>1204</v>
      </c>
      <c r="H80" s="87" t="s">
        <v>127</v>
      </c>
      <c r="I80" s="31" t="s">
        <v>20</v>
      </c>
      <c r="J80" s="37" t="s">
        <v>15</v>
      </c>
      <c r="K80" s="36" t="s">
        <v>15</v>
      </c>
      <c r="L80" s="37" t="s">
        <v>30</v>
      </c>
      <c r="M80" s="8"/>
    </row>
    <row r="81" spans="1:13" ht="26.1" customHeight="1" x14ac:dyDescent="0.55000000000000004">
      <c r="A81" s="84">
        <v>76</v>
      </c>
      <c r="B81" s="85">
        <v>1061911</v>
      </c>
      <c r="C81" s="85" t="s">
        <v>34</v>
      </c>
      <c r="D81" s="86" t="s">
        <v>130</v>
      </c>
      <c r="E81" s="7">
        <v>2542</v>
      </c>
      <c r="F81" s="4">
        <f t="shared" si="2"/>
        <v>17</v>
      </c>
      <c r="G81" s="7">
        <v>3204</v>
      </c>
      <c r="H81" s="87" t="s">
        <v>127</v>
      </c>
      <c r="I81" s="31" t="s">
        <v>13</v>
      </c>
      <c r="J81" s="37" t="s">
        <v>30</v>
      </c>
      <c r="K81" s="36" t="s">
        <v>15</v>
      </c>
      <c r="L81" s="37" t="s">
        <v>15</v>
      </c>
      <c r="M81" s="8"/>
    </row>
    <row r="82" spans="1:13" ht="26.1" customHeight="1" x14ac:dyDescent="0.55000000000000004">
      <c r="A82" s="84">
        <v>77</v>
      </c>
      <c r="B82" s="85">
        <v>1062062</v>
      </c>
      <c r="C82" s="85" t="s">
        <v>32</v>
      </c>
      <c r="D82" s="86" t="s">
        <v>131</v>
      </c>
      <c r="E82" s="7">
        <v>2544</v>
      </c>
      <c r="F82" s="4">
        <f t="shared" si="2"/>
        <v>15</v>
      </c>
      <c r="G82" s="7">
        <v>4113</v>
      </c>
      <c r="H82" s="87" t="s">
        <v>56</v>
      </c>
      <c r="I82" s="31" t="s">
        <v>10</v>
      </c>
      <c r="J82" s="37" t="s">
        <v>30</v>
      </c>
      <c r="K82" s="36" t="s">
        <v>30</v>
      </c>
      <c r="L82" s="37" t="s">
        <v>15</v>
      </c>
      <c r="M82" s="8"/>
    </row>
    <row r="83" spans="1:13" ht="26.1" customHeight="1" x14ac:dyDescent="0.55000000000000004">
      <c r="A83" s="84">
        <v>78</v>
      </c>
      <c r="B83" s="85">
        <v>1062098</v>
      </c>
      <c r="C83" s="85" t="s">
        <v>32</v>
      </c>
      <c r="D83" s="86" t="s">
        <v>132</v>
      </c>
      <c r="E83" s="7">
        <v>2531</v>
      </c>
      <c r="F83" s="4">
        <f t="shared" si="2"/>
        <v>28</v>
      </c>
      <c r="G83" s="7">
        <v>1112</v>
      </c>
      <c r="H83" s="87" t="s">
        <v>127</v>
      </c>
      <c r="I83" s="32" t="s">
        <v>20</v>
      </c>
      <c r="J83" s="37" t="s">
        <v>15</v>
      </c>
      <c r="K83" s="36" t="s">
        <v>15</v>
      </c>
      <c r="L83" s="37" t="s">
        <v>30</v>
      </c>
      <c r="M83" s="8"/>
    </row>
    <row r="84" spans="1:13" ht="26.1" customHeight="1" x14ac:dyDescent="0.55000000000000004">
      <c r="A84" s="84">
        <v>79</v>
      </c>
      <c r="B84" s="85">
        <v>1062236</v>
      </c>
      <c r="C84" s="85" t="s">
        <v>32</v>
      </c>
      <c r="D84" s="86" t="s">
        <v>133</v>
      </c>
      <c r="E84" s="7">
        <v>2539</v>
      </c>
      <c r="F84" s="4">
        <f t="shared" si="2"/>
        <v>20</v>
      </c>
      <c r="G84" s="7">
        <v>1113</v>
      </c>
      <c r="H84" s="87" t="s">
        <v>37</v>
      </c>
      <c r="I84" s="32" t="s">
        <v>20</v>
      </c>
      <c r="J84" s="37" t="s">
        <v>15</v>
      </c>
      <c r="K84" s="36" t="s">
        <v>15</v>
      </c>
      <c r="L84" s="37" t="s">
        <v>30</v>
      </c>
      <c r="M84" s="8"/>
    </row>
    <row r="85" spans="1:13" ht="26.1" customHeight="1" x14ac:dyDescent="0.55000000000000004">
      <c r="A85" s="84">
        <v>80</v>
      </c>
      <c r="B85" s="85">
        <v>1062238</v>
      </c>
      <c r="C85" s="85" t="s">
        <v>32</v>
      </c>
      <c r="D85" s="92" t="s">
        <v>134</v>
      </c>
      <c r="E85" s="85">
        <v>2536</v>
      </c>
      <c r="F85" s="4">
        <f t="shared" si="2"/>
        <v>23</v>
      </c>
      <c r="G85" s="88">
        <v>1114</v>
      </c>
      <c r="H85" s="87" t="s">
        <v>37</v>
      </c>
      <c r="I85" s="89" t="s">
        <v>20</v>
      </c>
      <c r="J85" s="48" t="s">
        <v>15</v>
      </c>
      <c r="K85" s="90" t="s">
        <v>30</v>
      </c>
      <c r="L85" s="48" t="s">
        <v>30</v>
      </c>
      <c r="M85" s="91"/>
    </row>
    <row r="86" spans="1:13" ht="26.1" customHeight="1" x14ac:dyDescent="0.55000000000000004">
      <c r="A86" s="84">
        <v>81</v>
      </c>
      <c r="B86" s="85">
        <v>1062277</v>
      </c>
      <c r="C86" s="85" t="s">
        <v>35</v>
      </c>
      <c r="D86" s="92" t="s">
        <v>135</v>
      </c>
      <c r="E86" s="85">
        <v>2546</v>
      </c>
      <c r="F86" s="4">
        <f t="shared" si="2"/>
        <v>13</v>
      </c>
      <c r="G86" s="88">
        <v>5213</v>
      </c>
      <c r="H86" s="44" t="s">
        <v>76</v>
      </c>
      <c r="I86" s="89" t="s">
        <v>25</v>
      </c>
      <c r="J86" s="48" t="s">
        <v>15</v>
      </c>
      <c r="K86" s="90" t="s">
        <v>30</v>
      </c>
      <c r="L86" s="48" t="s">
        <v>30</v>
      </c>
      <c r="M86" s="91"/>
    </row>
    <row r="87" spans="1:13" ht="26.1" customHeight="1" x14ac:dyDescent="0.55000000000000004">
      <c r="A87" s="84">
        <v>82</v>
      </c>
      <c r="B87" s="85">
        <v>1062356</v>
      </c>
      <c r="C87" s="85" t="s">
        <v>32</v>
      </c>
      <c r="D87" s="92" t="s">
        <v>136</v>
      </c>
      <c r="E87" s="85">
        <v>2521</v>
      </c>
      <c r="F87" s="4">
        <f t="shared" si="2"/>
        <v>38</v>
      </c>
      <c r="G87" s="93">
        <v>1115</v>
      </c>
      <c r="H87" s="94" t="s">
        <v>87</v>
      </c>
      <c r="I87" s="95" t="s">
        <v>20</v>
      </c>
      <c r="J87" s="96" t="s">
        <v>15</v>
      </c>
      <c r="K87" s="97" t="s">
        <v>15</v>
      </c>
      <c r="L87" s="96" t="s">
        <v>30</v>
      </c>
      <c r="M87" s="91"/>
    </row>
    <row r="88" spans="1:13" ht="26.1" customHeight="1" x14ac:dyDescent="0.55000000000000004">
      <c r="A88" s="84">
        <v>83</v>
      </c>
      <c r="B88" s="85">
        <v>1062406</v>
      </c>
      <c r="C88" s="85" t="s">
        <v>32</v>
      </c>
      <c r="D88" s="92" t="s">
        <v>137</v>
      </c>
      <c r="E88" s="85">
        <v>2531</v>
      </c>
      <c r="F88" s="84">
        <f t="shared" si="2"/>
        <v>28</v>
      </c>
      <c r="G88" s="85">
        <v>1116</v>
      </c>
      <c r="H88" s="87" t="s">
        <v>127</v>
      </c>
      <c r="I88" s="98" t="s">
        <v>20</v>
      </c>
      <c r="J88" s="99" t="s">
        <v>15</v>
      </c>
      <c r="K88" s="100" t="s">
        <v>15</v>
      </c>
      <c r="L88" s="99" t="s">
        <v>30</v>
      </c>
      <c r="M88" s="91"/>
    </row>
    <row r="89" spans="1:13" ht="26.1" customHeight="1" x14ac:dyDescent="0.55000000000000004">
      <c r="A89" s="84">
        <v>84</v>
      </c>
      <c r="B89" s="85">
        <v>1062448</v>
      </c>
      <c r="C89" s="85" t="s">
        <v>33</v>
      </c>
      <c r="D89" s="92" t="s">
        <v>138</v>
      </c>
      <c r="E89" s="85">
        <v>2544</v>
      </c>
      <c r="F89" s="84">
        <f t="shared" si="2"/>
        <v>15</v>
      </c>
      <c r="G89" s="85">
        <v>4114</v>
      </c>
      <c r="H89" s="140" t="s">
        <v>37</v>
      </c>
      <c r="I89" s="98" t="s">
        <v>10</v>
      </c>
      <c r="J89" s="99" t="s">
        <v>15</v>
      </c>
      <c r="K89" s="100" t="s">
        <v>15</v>
      </c>
      <c r="L89" s="99" t="s">
        <v>30</v>
      </c>
      <c r="M89" s="91"/>
    </row>
    <row r="90" spans="1:13" ht="26.1" customHeight="1" x14ac:dyDescent="0.55000000000000004">
      <c r="A90" s="84">
        <v>85</v>
      </c>
      <c r="B90" s="85" t="s">
        <v>30</v>
      </c>
      <c r="C90" s="85" t="s">
        <v>32</v>
      </c>
      <c r="D90" s="114" t="s">
        <v>141</v>
      </c>
      <c r="E90" s="113">
        <v>2539</v>
      </c>
      <c r="F90" s="113">
        <v>20</v>
      </c>
      <c r="G90" s="119">
        <v>1117</v>
      </c>
      <c r="H90" s="114" t="s">
        <v>142</v>
      </c>
      <c r="I90" s="98" t="s">
        <v>20</v>
      </c>
      <c r="J90" s="99" t="s">
        <v>15</v>
      </c>
      <c r="K90" s="100" t="s">
        <v>30</v>
      </c>
      <c r="L90" s="99" t="s">
        <v>15</v>
      </c>
      <c r="M90" s="112"/>
    </row>
    <row r="91" spans="1:13" ht="26.1" customHeight="1" x14ac:dyDescent="0.55000000000000004">
      <c r="A91" s="84">
        <v>86</v>
      </c>
      <c r="B91" s="85" t="s">
        <v>30</v>
      </c>
      <c r="C91" s="85" t="s">
        <v>32</v>
      </c>
      <c r="D91" s="121" t="s">
        <v>143</v>
      </c>
      <c r="E91" s="113">
        <v>2541</v>
      </c>
      <c r="F91" s="113">
        <v>18</v>
      </c>
      <c r="G91" s="113">
        <v>2106</v>
      </c>
      <c r="H91" s="114" t="s">
        <v>142</v>
      </c>
      <c r="I91" s="98" t="s">
        <v>12</v>
      </c>
      <c r="J91" s="99" t="s">
        <v>15</v>
      </c>
      <c r="K91" s="100" t="s">
        <v>30</v>
      </c>
      <c r="L91" s="99" t="s">
        <v>15</v>
      </c>
      <c r="M91" s="112"/>
    </row>
    <row r="92" spans="1:13" ht="26.1" customHeight="1" x14ac:dyDescent="0.55000000000000004">
      <c r="A92" s="84">
        <v>87</v>
      </c>
      <c r="B92" s="85" t="s">
        <v>30</v>
      </c>
      <c r="C92" s="85" t="s">
        <v>32</v>
      </c>
      <c r="D92" s="130" t="s">
        <v>146</v>
      </c>
      <c r="E92" s="113">
        <v>2540</v>
      </c>
      <c r="F92" s="113">
        <v>19</v>
      </c>
      <c r="G92" s="113">
        <v>2107</v>
      </c>
      <c r="H92" s="114" t="s">
        <v>142</v>
      </c>
      <c r="I92" s="98" t="s">
        <v>12</v>
      </c>
      <c r="J92" s="99" t="s">
        <v>15</v>
      </c>
      <c r="K92" s="100" t="s">
        <v>30</v>
      </c>
      <c r="L92" s="99" t="s">
        <v>15</v>
      </c>
      <c r="M92" s="112"/>
    </row>
    <row r="93" spans="1:13" ht="26.1" customHeight="1" x14ac:dyDescent="0.55000000000000004">
      <c r="A93" s="84">
        <v>88</v>
      </c>
      <c r="B93" s="93" t="s">
        <v>30</v>
      </c>
      <c r="C93" s="93" t="s">
        <v>32</v>
      </c>
      <c r="D93" s="130" t="s">
        <v>147</v>
      </c>
      <c r="E93" s="116">
        <v>2540</v>
      </c>
      <c r="F93" s="116">
        <v>19</v>
      </c>
      <c r="G93" s="116">
        <v>2108</v>
      </c>
      <c r="H93" s="115" t="s">
        <v>142</v>
      </c>
      <c r="I93" s="95" t="s">
        <v>12</v>
      </c>
      <c r="J93" s="96" t="s">
        <v>15</v>
      </c>
      <c r="K93" s="97" t="s">
        <v>30</v>
      </c>
      <c r="L93" s="96" t="s">
        <v>15</v>
      </c>
      <c r="M93" s="117"/>
    </row>
    <row r="94" spans="1:13" ht="26.1" customHeight="1" x14ac:dyDescent="0.55000000000000004">
      <c r="A94" s="84">
        <v>89</v>
      </c>
      <c r="B94" s="85" t="s">
        <v>30</v>
      </c>
      <c r="C94" s="85" t="s">
        <v>34</v>
      </c>
      <c r="D94" s="121" t="s">
        <v>144</v>
      </c>
      <c r="E94" s="113">
        <v>2540</v>
      </c>
      <c r="F94" s="113">
        <v>19</v>
      </c>
      <c r="G94" s="113">
        <v>2203</v>
      </c>
      <c r="H94" s="114" t="s">
        <v>142</v>
      </c>
      <c r="I94" s="98" t="s">
        <v>12</v>
      </c>
      <c r="J94" s="99" t="s">
        <v>15</v>
      </c>
      <c r="K94" s="100" t="s">
        <v>30</v>
      </c>
      <c r="L94" s="99" t="s">
        <v>15</v>
      </c>
      <c r="M94" s="112"/>
    </row>
    <row r="95" spans="1:13" ht="26.1" customHeight="1" x14ac:dyDescent="0.55000000000000004">
      <c r="A95" s="84">
        <v>90</v>
      </c>
      <c r="B95" s="93" t="s">
        <v>30</v>
      </c>
      <c r="C95" s="85" t="s">
        <v>34</v>
      </c>
      <c r="D95" s="120" t="s">
        <v>145</v>
      </c>
      <c r="E95" s="113">
        <v>2537</v>
      </c>
      <c r="F95" s="113">
        <v>22</v>
      </c>
      <c r="G95" s="119">
        <v>1205</v>
      </c>
      <c r="H95" s="115" t="s">
        <v>142</v>
      </c>
      <c r="I95" s="98" t="s">
        <v>20</v>
      </c>
      <c r="J95" s="99" t="s">
        <v>15</v>
      </c>
      <c r="K95" s="100" t="s">
        <v>30</v>
      </c>
      <c r="L95" s="99" t="s">
        <v>15</v>
      </c>
      <c r="M95" s="112"/>
    </row>
    <row r="96" spans="1:13" ht="26.1" customHeight="1" x14ac:dyDescent="0.55000000000000004">
      <c r="A96" s="122">
        <v>91</v>
      </c>
      <c r="B96" s="93" t="s">
        <v>30</v>
      </c>
      <c r="C96" s="93" t="s">
        <v>34</v>
      </c>
      <c r="D96" s="141" t="s">
        <v>175</v>
      </c>
      <c r="E96" s="116">
        <v>2539</v>
      </c>
      <c r="F96" s="116">
        <v>20</v>
      </c>
      <c r="G96" s="131">
        <v>1206</v>
      </c>
      <c r="H96" s="115" t="s">
        <v>142</v>
      </c>
      <c r="I96" s="95" t="s">
        <v>20</v>
      </c>
      <c r="J96" s="96" t="s">
        <v>15</v>
      </c>
      <c r="K96" s="97" t="s">
        <v>15</v>
      </c>
      <c r="L96" s="96" t="s">
        <v>30</v>
      </c>
      <c r="M96" s="117"/>
    </row>
    <row r="97" spans="1:138" ht="26.1" customHeight="1" x14ac:dyDescent="0.55000000000000004">
      <c r="A97" s="123">
        <v>92</v>
      </c>
      <c r="B97" s="123" t="s">
        <v>30</v>
      </c>
      <c r="C97" s="123" t="s">
        <v>35</v>
      </c>
      <c r="D97" s="132" t="s">
        <v>148</v>
      </c>
      <c r="E97" s="125">
        <v>2546</v>
      </c>
      <c r="F97" s="125">
        <v>12</v>
      </c>
      <c r="G97" s="126">
        <v>5214</v>
      </c>
      <c r="H97" s="124" t="s">
        <v>149</v>
      </c>
      <c r="I97" s="127" t="s">
        <v>25</v>
      </c>
      <c r="J97" s="128" t="s">
        <v>15</v>
      </c>
      <c r="K97" s="129" t="s">
        <v>15</v>
      </c>
      <c r="L97" s="128" t="s">
        <v>30</v>
      </c>
      <c r="M97" s="133"/>
    </row>
    <row r="98" spans="1:138" ht="26.1" customHeight="1" x14ac:dyDescent="0.55000000000000004">
      <c r="A98" s="123">
        <v>93</v>
      </c>
      <c r="B98" s="123" t="s">
        <v>30</v>
      </c>
      <c r="C98" s="123" t="s">
        <v>34</v>
      </c>
      <c r="D98" s="132" t="s">
        <v>150</v>
      </c>
      <c r="E98" s="125"/>
      <c r="F98" s="123">
        <f t="shared" ref="F98:F105" si="3">2559-E98</f>
        <v>2559</v>
      </c>
      <c r="G98" s="126">
        <v>1207</v>
      </c>
      <c r="H98" s="124" t="s">
        <v>11</v>
      </c>
      <c r="I98" s="127" t="s">
        <v>20</v>
      </c>
      <c r="J98" s="128" t="s">
        <v>30</v>
      </c>
      <c r="K98" s="129" t="s">
        <v>15</v>
      </c>
      <c r="L98" s="128" t="s">
        <v>30</v>
      </c>
      <c r="M98" s="133"/>
    </row>
    <row r="99" spans="1:138" ht="26.1" customHeight="1" x14ac:dyDescent="0.55000000000000004">
      <c r="A99" s="123">
        <v>94</v>
      </c>
      <c r="B99" s="123" t="s">
        <v>30</v>
      </c>
      <c r="C99" s="123" t="s">
        <v>35</v>
      </c>
      <c r="D99" s="132" t="s">
        <v>151</v>
      </c>
      <c r="E99" s="125"/>
      <c r="F99" s="123">
        <f t="shared" si="3"/>
        <v>2559</v>
      </c>
      <c r="G99" s="126">
        <v>4203</v>
      </c>
      <c r="H99" s="124" t="s">
        <v>112</v>
      </c>
      <c r="I99" s="127" t="s">
        <v>10</v>
      </c>
      <c r="J99" s="128" t="s">
        <v>15</v>
      </c>
      <c r="K99" s="129" t="s">
        <v>30</v>
      </c>
      <c r="L99" s="128" t="s">
        <v>15</v>
      </c>
      <c r="M99" s="133"/>
    </row>
    <row r="100" spans="1:138" ht="26.1" customHeight="1" x14ac:dyDescent="0.55000000000000004">
      <c r="A100" s="123">
        <v>95</v>
      </c>
      <c r="B100" s="123" t="s">
        <v>30</v>
      </c>
      <c r="C100" s="123" t="s">
        <v>34</v>
      </c>
      <c r="D100" s="132" t="s">
        <v>152</v>
      </c>
      <c r="E100" s="125">
        <v>2540</v>
      </c>
      <c r="F100" s="123">
        <f t="shared" si="3"/>
        <v>19</v>
      </c>
      <c r="G100" s="126">
        <v>2204</v>
      </c>
      <c r="H100" s="124" t="s">
        <v>56</v>
      </c>
      <c r="I100" s="127" t="s">
        <v>12</v>
      </c>
      <c r="J100" s="128" t="s">
        <v>15</v>
      </c>
      <c r="K100" s="129" t="s">
        <v>30</v>
      </c>
      <c r="L100" s="128" t="s">
        <v>15</v>
      </c>
      <c r="M100" s="133"/>
    </row>
    <row r="101" spans="1:138" ht="26.1" customHeight="1" x14ac:dyDescent="0.55000000000000004">
      <c r="A101" s="123">
        <v>96</v>
      </c>
      <c r="B101" s="123" t="s">
        <v>30</v>
      </c>
      <c r="C101" s="123" t="s">
        <v>34</v>
      </c>
      <c r="D101" s="132" t="s">
        <v>153</v>
      </c>
      <c r="E101" s="125">
        <v>2528</v>
      </c>
      <c r="F101" s="123">
        <f t="shared" si="3"/>
        <v>31</v>
      </c>
      <c r="G101" s="126">
        <v>1208</v>
      </c>
      <c r="H101" s="124" t="s">
        <v>56</v>
      </c>
      <c r="I101" s="127" t="s">
        <v>20</v>
      </c>
      <c r="J101" s="128" t="s">
        <v>30</v>
      </c>
      <c r="K101" s="129" t="s">
        <v>15</v>
      </c>
      <c r="L101" s="128" t="s">
        <v>30</v>
      </c>
      <c r="M101" s="133"/>
    </row>
    <row r="102" spans="1:138" ht="26.1" customHeight="1" x14ac:dyDescent="0.55000000000000004">
      <c r="A102" s="123">
        <v>97</v>
      </c>
      <c r="B102" s="123" t="s">
        <v>30</v>
      </c>
      <c r="C102" s="123" t="s">
        <v>155</v>
      </c>
      <c r="D102" s="132" t="s">
        <v>154</v>
      </c>
      <c r="E102" s="125">
        <v>2517</v>
      </c>
      <c r="F102" s="123">
        <f t="shared" si="3"/>
        <v>42</v>
      </c>
      <c r="G102" s="126">
        <v>1209</v>
      </c>
      <c r="H102" s="124" t="s">
        <v>56</v>
      </c>
      <c r="I102" s="127" t="s">
        <v>20</v>
      </c>
      <c r="J102" s="128" t="s">
        <v>30</v>
      </c>
      <c r="K102" s="129" t="s">
        <v>15</v>
      </c>
      <c r="L102" s="128" t="s">
        <v>30</v>
      </c>
      <c r="M102" s="133"/>
    </row>
    <row r="103" spans="1:138" ht="26.1" customHeight="1" x14ac:dyDescent="0.55000000000000004">
      <c r="A103" s="123">
        <v>98</v>
      </c>
      <c r="B103" s="123" t="s">
        <v>30</v>
      </c>
      <c r="C103" s="123" t="s">
        <v>155</v>
      </c>
      <c r="D103" s="132" t="s">
        <v>156</v>
      </c>
      <c r="E103" s="125">
        <v>2535</v>
      </c>
      <c r="F103" s="123">
        <f t="shared" si="3"/>
        <v>24</v>
      </c>
      <c r="G103" s="126">
        <v>1210</v>
      </c>
      <c r="H103" s="124" t="s">
        <v>56</v>
      </c>
      <c r="I103" s="127" t="s">
        <v>20</v>
      </c>
      <c r="J103" s="128" t="s">
        <v>30</v>
      </c>
      <c r="K103" s="129" t="s">
        <v>15</v>
      </c>
      <c r="L103" s="128" t="s">
        <v>30</v>
      </c>
      <c r="M103" s="133"/>
    </row>
    <row r="104" spans="1:138" ht="26.1" customHeight="1" x14ac:dyDescent="0.55000000000000004">
      <c r="A104" s="123">
        <v>99</v>
      </c>
      <c r="B104" s="123" t="s">
        <v>30</v>
      </c>
      <c r="C104" s="123" t="s">
        <v>32</v>
      </c>
      <c r="D104" s="132" t="s">
        <v>158</v>
      </c>
      <c r="E104" s="125"/>
      <c r="F104" s="123">
        <f t="shared" si="3"/>
        <v>2559</v>
      </c>
      <c r="G104" s="126">
        <v>2109</v>
      </c>
      <c r="H104" s="124" t="s">
        <v>112</v>
      </c>
      <c r="I104" s="127" t="s">
        <v>12</v>
      </c>
      <c r="J104" s="128" t="s">
        <v>15</v>
      </c>
      <c r="K104" s="129" t="s">
        <v>30</v>
      </c>
      <c r="L104" s="128" t="s">
        <v>15</v>
      </c>
      <c r="M104" s="133"/>
    </row>
    <row r="105" spans="1:138" ht="26.1" customHeight="1" x14ac:dyDescent="0.55000000000000004">
      <c r="A105" s="123">
        <v>100</v>
      </c>
      <c r="B105" s="123" t="s">
        <v>30</v>
      </c>
      <c r="C105" s="123" t="s">
        <v>32</v>
      </c>
      <c r="D105" s="132" t="s">
        <v>159</v>
      </c>
      <c r="E105" s="125"/>
      <c r="F105" s="123">
        <f t="shared" si="3"/>
        <v>2559</v>
      </c>
      <c r="G105" s="126">
        <v>1118</v>
      </c>
      <c r="H105" s="137" t="s">
        <v>11</v>
      </c>
      <c r="I105" s="127" t="s">
        <v>20</v>
      </c>
      <c r="J105" s="128" t="s">
        <v>15</v>
      </c>
      <c r="K105" s="129" t="s">
        <v>30</v>
      </c>
      <c r="L105" s="128" t="s">
        <v>30</v>
      </c>
      <c r="M105" s="133"/>
    </row>
    <row r="106" spans="1:138" ht="26.1" customHeight="1" x14ac:dyDescent="0.55000000000000004">
      <c r="A106" s="123">
        <v>101</v>
      </c>
      <c r="B106" s="123" t="s">
        <v>30</v>
      </c>
      <c r="C106" s="123" t="s">
        <v>32</v>
      </c>
      <c r="D106" s="132" t="s">
        <v>160</v>
      </c>
      <c r="E106" s="125">
        <v>2534</v>
      </c>
      <c r="F106" s="123">
        <f t="shared" ref="F106:F107" si="4">2559-E106</f>
        <v>25</v>
      </c>
      <c r="G106" s="126">
        <v>1119</v>
      </c>
      <c r="H106" s="137" t="s">
        <v>11</v>
      </c>
      <c r="I106" s="127" t="s">
        <v>20</v>
      </c>
      <c r="J106" s="128" t="s">
        <v>15</v>
      </c>
      <c r="K106" s="129" t="s">
        <v>30</v>
      </c>
      <c r="L106" s="128" t="s">
        <v>30</v>
      </c>
      <c r="M106" s="133"/>
    </row>
    <row r="107" spans="1:138" ht="26.1" customHeight="1" x14ac:dyDescent="0.55000000000000004">
      <c r="A107" s="123">
        <v>102</v>
      </c>
      <c r="B107" s="123" t="s">
        <v>30</v>
      </c>
      <c r="C107" s="123" t="s">
        <v>32</v>
      </c>
      <c r="D107" s="132" t="s">
        <v>161</v>
      </c>
      <c r="E107" s="125">
        <v>2533</v>
      </c>
      <c r="F107" s="123">
        <f t="shared" si="4"/>
        <v>26</v>
      </c>
      <c r="G107" s="126">
        <v>1120</v>
      </c>
      <c r="H107" s="5" t="s">
        <v>108</v>
      </c>
      <c r="I107" s="127" t="s">
        <v>20</v>
      </c>
      <c r="J107" s="128" t="s">
        <v>15</v>
      </c>
      <c r="K107" s="129" t="s">
        <v>30</v>
      </c>
      <c r="L107" s="128" t="s">
        <v>30</v>
      </c>
      <c r="M107" s="133"/>
    </row>
    <row r="108" spans="1:138" s="15" customFormat="1" ht="26.1" customHeight="1" x14ac:dyDescent="0.55000000000000004">
      <c r="A108" s="12"/>
      <c r="B108" s="12"/>
      <c r="C108" s="12"/>
      <c r="D108" s="13"/>
      <c r="E108" s="12"/>
      <c r="F108" s="12"/>
      <c r="G108" s="12"/>
      <c r="H108" s="12"/>
      <c r="I108" s="138"/>
      <c r="J108" s="139">
        <f>COUNTIF(J6:J107,"√")</f>
        <v>87</v>
      </c>
      <c r="K108" s="139">
        <f>COUNTIF(K6:K107,"√")</f>
        <v>43</v>
      </c>
      <c r="L108" s="139">
        <f>COUNTIF(L6:L107,"√")</f>
        <v>42</v>
      </c>
      <c r="M108" s="13"/>
      <c r="N108" s="14"/>
      <c r="O108" s="9"/>
      <c r="P108" s="14"/>
      <c r="Q108" s="14"/>
      <c r="R108" s="9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</row>
    <row r="109" spans="1:138" ht="17.45" customHeight="1" x14ac:dyDescent="0.2">
      <c r="A109" s="108">
        <v>1</v>
      </c>
      <c r="B109" s="108"/>
      <c r="C109" s="108"/>
      <c r="D109" s="109" t="s">
        <v>9</v>
      </c>
      <c r="E109" s="107">
        <f>COUNTIF(I6:I107,"Open")</f>
        <v>0</v>
      </c>
      <c r="R109" s="14"/>
    </row>
    <row r="110" spans="1:138" ht="17.45" customHeight="1" x14ac:dyDescent="0.2">
      <c r="A110" s="105">
        <v>2</v>
      </c>
      <c r="B110" s="105"/>
      <c r="C110" s="105"/>
      <c r="D110" s="106" t="s">
        <v>12</v>
      </c>
      <c r="E110" s="107">
        <f>COUNTIF(I6:I107,"Junior")</f>
        <v>13</v>
      </c>
      <c r="O110" s="14"/>
    </row>
    <row r="111" spans="1:138" ht="17.45" customHeight="1" x14ac:dyDescent="0.2">
      <c r="A111" s="18">
        <v>3</v>
      </c>
      <c r="B111" s="41"/>
      <c r="C111" s="41"/>
      <c r="D111" s="20" t="s">
        <v>13</v>
      </c>
      <c r="E111" s="19">
        <f>COUNTIF(I6:I107,"Youth A")</f>
        <v>9</v>
      </c>
    </row>
    <row r="112" spans="1:138" ht="17.45" customHeight="1" x14ac:dyDescent="0.2">
      <c r="A112" s="18">
        <v>4</v>
      </c>
      <c r="B112" s="41"/>
      <c r="C112" s="41"/>
      <c r="D112" s="20" t="s">
        <v>10</v>
      </c>
      <c r="E112" s="19">
        <f>COUNTIF(I6:I107,"Youth B")</f>
        <v>17</v>
      </c>
    </row>
    <row r="113" spans="1:5" ht="17.45" customHeight="1" x14ac:dyDescent="0.2">
      <c r="A113" s="18">
        <v>5</v>
      </c>
      <c r="B113" s="41"/>
      <c r="C113" s="41"/>
      <c r="D113" s="20" t="s">
        <v>25</v>
      </c>
      <c r="E113" s="19">
        <f>COUNTIF(I6:I107,"Youth C")</f>
        <v>18</v>
      </c>
    </row>
    <row r="114" spans="1:5" ht="17.45" customHeight="1" x14ac:dyDescent="0.2">
      <c r="A114" s="18">
        <v>6</v>
      </c>
      <c r="B114" s="41"/>
      <c r="C114" s="41"/>
      <c r="D114" s="20" t="s">
        <v>26</v>
      </c>
      <c r="E114" s="19">
        <f>COUNTIF(I6:I107,"Youth D")</f>
        <v>15</v>
      </c>
    </row>
    <row r="115" spans="1:5" ht="17.45" customHeight="1" x14ac:dyDescent="0.2">
      <c r="A115" s="18"/>
      <c r="B115" s="41"/>
      <c r="C115" s="41"/>
      <c r="D115" s="20"/>
      <c r="E115" s="19"/>
    </row>
    <row r="116" spans="1:5" ht="17.25" customHeight="1" x14ac:dyDescent="0.2">
      <c r="A116" s="18">
        <v>1</v>
      </c>
      <c r="B116" s="41"/>
      <c r="C116" s="41"/>
      <c r="D116" s="134" t="s">
        <v>127</v>
      </c>
      <c r="E116" s="19">
        <f>COUNTIF(H6:H107,"P.T. Climbing")</f>
        <v>6</v>
      </c>
    </row>
    <row r="117" spans="1:5" ht="17.45" customHeight="1" x14ac:dyDescent="0.2">
      <c r="A117" s="18">
        <v>2</v>
      </c>
      <c r="B117" s="41"/>
      <c r="C117" s="41"/>
      <c r="D117" s="134" t="s">
        <v>37</v>
      </c>
      <c r="E117" s="19">
        <f>COUNTIF(H6:H107,"Proclimber &amp; Adventure")</f>
        <v>10</v>
      </c>
    </row>
    <row r="118" spans="1:5" ht="17.45" customHeight="1" x14ac:dyDescent="0.2">
      <c r="A118" s="18">
        <v>3</v>
      </c>
      <c r="B118" s="41"/>
      <c r="C118" s="41"/>
      <c r="D118" s="134" t="s">
        <v>11</v>
      </c>
      <c r="E118" s="19">
        <f>COUNTIF(H6:H107,"Rockaholic")</f>
        <v>6</v>
      </c>
    </row>
    <row r="119" spans="1:5" ht="17.45" customHeight="1" x14ac:dyDescent="0.2">
      <c r="A119" s="18">
        <v>4</v>
      </c>
      <c r="B119" s="41"/>
      <c r="C119" s="41"/>
      <c r="D119" s="101" t="s">
        <v>108</v>
      </c>
      <c r="E119" s="19">
        <f>COUNTIF(H6:H107,"Rockventure")</f>
        <v>2</v>
      </c>
    </row>
    <row r="120" spans="1:5" ht="17.45" customHeight="1" x14ac:dyDescent="0.2">
      <c r="A120" s="18">
        <v>5</v>
      </c>
      <c r="B120" s="41"/>
      <c r="C120" s="41"/>
      <c r="D120" s="102" t="s">
        <v>87</v>
      </c>
      <c r="E120" s="19">
        <f>COUNTIF(H6:H107,"THAMMASAT CLIMBING CLUB")</f>
        <v>6</v>
      </c>
    </row>
    <row r="121" spans="1:5" ht="17.45" customHeight="1" x14ac:dyDescent="0.2">
      <c r="A121" s="18">
        <v>6</v>
      </c>
      <c r="B121" s="41"/>
      <c r="C121" s="41"/>
      <c r="D121" s="101" t="s">
        <v>76</v>
      </c>
      <c r="E121" s="19">
        <f>COUNTIF(H6:H107,"เพลินพัฒนา")</f>
        <v>14</v>
      </c>
    </row>
    <row r="122" spans="1:5" ht="17.45" customHeight="1" x14ac:dyDescent="0.2">
      <c r="A122" s="18">
        <v>7</v>
      </c>
      <c r="B122" s="41"/>
      <c r="C122" s="41"/>
      <c r="D122" s="101" t="s">
        <v>109</v>
      </c>
      <c r="E122" s="19">
        <f>COUNTIF(H6:H107,"โรงเรียนอัสสัมชัญศรีราชา")</f>
        <v>15</v>
      </c>
    </row>
    <row r="123" spans="1:5" ht="17.45" customHeight="1" x14ac:dyDescent="0.2">
      <c r="A123" s="108">
        <v>8</v>
      </c>
      <c r="B123" s="108"/>
      <c r="C123" s="108"/>
      <c r="D123" s="111" t="s">
        <v>140</v>
      </c>
      <c r="E123" s="19">
        <f>COUNTIF(H6:H107,"โรงเรียนอัสสัมชัญธนบุรี")</f>
        <v>19</v>
      </c>
    </row>
    <row r="124" spans="1:5" ht="17.45" customHeight="1" x14ac:dyDescent="0.2">
      <c r="A124" s="18">
        <v>9</v>
      </c>
      <c r="B124" s="41"/>
      <c r="C124" s="41"/>
      <c r="D124" s="134" t="s">
        <v>56</v>
      </c>
      <c r="E124" s="19">
        <f>COUNTIF(H6:H107,"ต่อหัวเสือ")</f>
        <v>7</v>
      </c>
    </row>
    <row r="125" spans="1:5" ht="17.45" customHeight="1" x14ac:dyDescent="0.2">
      <c r="A125" s="18">
        <v>10</v>
      </c>
      <c r="B125" s="41"/>
      <c r="C125" s="41"/>
      <c r="D125" s="104" t="s">
        <v>105</v>
      </c>
      <c r="E125" s="19">
        <f>COUNTIF(H6:H107,"ปานวิน")</f>
        <v>2</v>
      </c>
    </row>
    <row r="126" spans="1:5" ht="17.45" customHeight="1" x14ac:dyDescent="0.2">
      <c r="A126" s="18">
        <v>11</v>
      </c>
      <c r="B126" s="41"/>
      <c r="C126" s="41"/>
      <c r="D126" s="101" t="s">
        <v>112</v>
      </c>
      <c r="E126" s="19">
        <f>COUNTIF(H6:H107,"วัดไทร")</f>
        <v>6</v>
      </c>
    </row>
    <row r="127" spans="1:5" ht="17.45" customHeight="1" x14ac:dyDescent="0.2">
      <c r="A127" s="18">
        <v>12</v>
      </c>
      <c r="B127" s="41"/>
      <c r="C127" s="41"/>
      <c r="D127" s="134" t="s">
        <v>52</v>
      </c>
      <c r="E127" s="19">
        <f>COUNTIF(H6:H107,"สพล.เชียงใหม่")</f>
        <v>8</v>
      </c>
    </row>
    <row r="128" spans="1:5" ht="17.45" customHeight="1" x14ac:dyDescent="0.2">
      <c r="A128" s="136">
        <v>13</v>
      </c>
      <c r="B128" s="136"/>
      <c r="C128" s="136"/>
      <c r="D128" s="135" t="s">
        <v>149</v>
      </c>
      <c r="E128" s="19">
        <f>COUNTIF(H8:H107,"เชียงใหม่ไคล์มมิ่งคลับ")</f>
        <v>1</v>
      </c>
    </row>
  </sheetData>
  <autoFilter ref="A5:M128"/>
  <mergeCells count="4">
    <mergeCell ref="A1:M1"/>
    <mergeCell ref="A2:M2"/>
    <mergeCell ref="A3:M3"/>
    <mergeCell ref="A4:M4"/>
  </mergeCells>
  <phoneticPr fontId="6" type="noConversion"/>
  <dataValidations count="4">
    <dataValidation type="list" allowBlank="1" showInputMessage="1" showErrorMessage="1" sqref="I6:I107">
      <formula1>$O$1:$O$6</formula1>
    </dataValidation>
    <dataValidation type="list" allowBlank="1" showInputMessage="1" showErrorMessage="1" sqref="L6:L107 J6:J107">
      <formula1>$R$1:$R$2</formula1>
    </dataValidation>
    <dataValidation type="list" allowBlank="1" showInputMessage="1" showErrorMessage="1" sqref="C6:C101 C104:C107">
      <formula1>$S$1:$S$4</formula1>
    </dataValidation>
    <dataValidation type="list" allowBlank="1" showInputMessage="1" showErrorMessage="1" sqref="K6:K107">
      <formula1>$R$1:$R$4</formula1>
    </dataValidation>
  </dataValidations>
  <printOptions horizontalCentered="1"/>
  <pageMargins left="0" right="0" top="1" bottom="0" header="0.5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14"/>
  <sheetViews>
    <sheetView showGridLines="0" workbookViewId="0">
      <pane ySplit="6" topLeftCell="A7" activePane="bottomLeft" state="frozen"/>
      <selection activeCell="B5" sqref="B1:B1048576"/>
      <selection pane="bottomLeft" activeCell="S7" sqref="S7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3.69921875" style="142" customWidth="1"/>
    <col min="4" max="4" width="6.59765625" style="142" hidden="1" customWidth="1"/>
    <col min="5" max="5" width="5.59765625" style="142" customWidth="1"/>
    <col min="6" max="6" width="5.8984375" style="142" customWidth="1"/>
    <col min="7" max="7" width="16.0976562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4.09765625" style="145" hidden="1" customWidth="1"/>
    <col min="18" max="18" width="0" style="142" hidden="1" customWidth="1"/>
    <col min="19" max="19" width="4.69921875" style="142" customWidth="1"/>
    <col min="20" max="20" width="5.69921875" style="142" customWidth="1"/>
    <col min="21" max="21" width="4.69921875" style="142" customWidth="1"/>
    <col min="22" max="22" width="5.69921875" style="142" customWidth="1"/>
    <col min="23" max="23" width="6.69921875" style="142" customWidth="1"/>
    <col min="24" max="132" width="5.3984375" style="142"/>
    <col min="133" max="16384" width="5.3984375" style="147"/>
  </cols>
  <sheetData>
    <row r="1" spans="1:23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3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3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3" ht="26.1" customHeight="1" x14ac:dyDescent="0.55000000000000004">
      <c r="A4" s="382" t="s">
        <v>166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3" ht="26.1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3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203" t="s">
        <v>180</v>
      </c>
    </row>
    <row r="7" spans="1:23" ht="24" customHeight="1" x14ac:dyDescent="0.2">
      <c r="A7" s="208">
        <v>3</v>
      </c>
      <c r="B7" s="210" t="s">
        <v>33</v>
      </c>
      <c r="C7" s="227" t="s">
        <v>119</v>
      </c>
      <c r="D7" s="208">
        <v>11</v>
      </c>
      <c r="E7" s="210">
        <v>12</v>
      </c>
      <c r="F7" s="210">
        <v>5123</v>
      </c>
      <c r="G7" s="274" t="s">
        <v>37</v>
      </c>
      <c r="N7" s="212">
        <v>5</v>
      </c>
      <c r="O7" s="212">
        <v>5</v>
      </c>
      <c r="P7" s="212">
        <v>5</v>
      </c>
      <c r="Q7" s="212">
        <v>5</v>
      </c>
      <c r="R7" s="186">
        <v>1</v>
      </c>
      <c r="S7" s="212" t="s">
        <v>189</v>
      </c>
      <c r="T7" s="262">
        <v>0.29730000000000001</v>
      </c>
      <c r="U7" s="212" t="s">
        <v>189</v>
      </c>
      <c r="V7" s="262">
        <v>1.1000000000000001</v>
      </c>
      <c r="W7" s="186">
        <v>1</v>
      </c>
    </row>
    <row r="8" spans="1:23" ht="24" customHeight="1" x14ac:dyDescent="0.2">
      <c r="A8" s="239">
        <v>4</v>
      </c>
      <c r="B8" s="240" t="s">
        <v>33</v>
      </c>
      <c r="C8" s="241" t="s">
        <v>62</v>
      </c>
      <c r="D8" s="239">
        <v>10</v>
      </c>
      <c r="E8" s="240">
        <v>13</v>
      </c>
      <c r="F8" s="240">
        <v>5121</v>
      </c>
      <c r="G8" s="241" t="s">
        <v>140</v>
      </c>
      <c r="N8" s="212">
        <v>5</v>
      </c>
      <c r="O8" s="212">
        <v>5</v>
      </c>
      <c r="P8" s="212">
        <v>5</v>
      </c>
      <c r="Q8" s="212">
        <v>5</v>
      </c>
      <c r="R8" s="186">
        <v>1</v>
      </c>
      <c r="S8" s="212" t="s">
        <v>189</v>
      </c>
      <c r="T8" s="262">
        <v>0.46550000000000002</v>
      </c>
      <c r="U8" s="212" t="s">
        <v>189</v>
      </c>
      <c r="V8" s="262">
        <v>2.12</v>
      </c>
      <c r="W8" s="186">
        <v>2</v>
      </c>
    </row>
    <row r="9" spans="1:23" ht="24" customHeight="1" thickBot="1" x14ac:dyDescent="0.25">
      <c r="A9" s="269">
        <v>2</v>
      </c>
      <c r="B9" s="269" t="s">
        <v>33</v>
      </c>
      <c r="C9" s="270" t="s">
        <v>61</v>
      </c>
      <c r="D9" s="269">
        <v>10</v>
      </c>
      <c r="E9" s="269">
        <v>13</v>
      </c>
      <c r="F9" s="269">
        <v>5120</v>
      </c>
      <c r="G9" s="270" t="s">
        <v>140</v>
      </c>
      <c r="H9" s="175"/>
      <c r="I9" s="175"/>
      <c r="J9" s="175"/>
      <c r="K9" s="175"/>
      <c r="L9" s="175"/>
      <c r="M9" s="175"/>
      <c r="N9" s="271">
        <v>4</v>
      </c>
      <c r="O9" s="271">
        <v>6</v>
      </c>
      <c r="P9" s="271">
        <v>5</v>
      </c>
      <c r="Q9" s="271">
        <v>5</v>
      </c>
      <c r="R9" s="272">
        <v>3</v>
      </c>
      <c r="S9" s="271" t="s">
        <v>189</v>
      </c>
      <c r="T9" s="273">
        <v>0.49940000000000001</v>
      </c>
      <c r="U9" s="271">
        <v>21</v>
      </c>
      <c r="V9" s="273">
        <v>3</v>
      </c>
      <c r="W9" s="272">
        <v>3</v>
      </c>
    </row>
    <row r="10" spans="1:23" ht="23.25" customHeight="1" thickTop="1" x14ac:dyDescent="0.2">
      <c r="A10" s="264">
        <v>1</v>
      </c>
      <c r="B10" s="275" t="s">
        <v>33</v>
      </c>
      <c r="C10" s="276" t="s">
        <v>84</v>
      </c>
      <c r="D10" s="275">
        <v>9</v>
      </c>
      <c r="E10" s="275">
        <v>12</v>
      </c>
      <c r="F10" s="275">
        <v>5122</v>
      </c>
      <c r="G10" s="277" t="s">
        <v>76</v>
      </c>
      <c r="H10" s="179"/>
      <c r="I10" s="179"/>
      <c r="J10" s="179"/>
      <c r="K10" s="179"/>
      <c r="L10" s="179"/>
      <c r="M10" s="179"/>
      <c r="N10" s="266">
        <v>0</v>
      </c>
      <c r="O10" s="266">
        <v>0</v>
      </c>
      <c r="P10" s="266">
        <v>2</v>
      </c>
      <c r="Q10" s="266">
        <v>2</v>
      </c>
      <c r="R10" s="267">
        <v>4</v>
      </c>
      <c r="S10" s="266">
        <v>14</v>
      </c>
      <c r="T10" s="268">
        <v>1.3969</v>
      </c>
      <c r="U10" s="266">
        <v>8</v>
      </c>
      <c r="V10" s="268">
        <v>1</v>
      </c>
      <c r="W10" s="267">
        <v>4</v>
      </c>
    </row>
    <row r="11" spans="1:23" ht="17.45" customHeight="1" x14ac:dyDescent="0.2">
      <c r="S11" s="160"/>
      <c r="T11" s="160"/>
      <c r="U11" s="160"/>
      <c r="V11" s="160"/>
      <c r="W11" s="146"/>
    </row>
    <row r="12" spans="1:23" ht="17.45" customHeight="1" x14ac:dyDescent="0.55000000000000004">
      <c r="B12" s="161" t="s">
        <v>182</v>
      </c>
      <c r="C12" s="162"/>
      <c r="D12" s="163"/>
      <c r="S12" s="160"/>
      <c r="T12" s="160"/>
      <c r="U12" s="160"/>
      <c r="V12" s="160"/>
      <c r="W12" s="146"/>
    </row>
    <row r="13" spans="1:23" ht="17.45" customHeight="1" x14ac:dyDescent="0.55000000000000004">
      <c r="B13" s="164"/>
      <c r="C13" s="165"/>
      <c r="D13" s="166"/>
    </row>
    <row r="14" spans="1:23" ht="17.45" customHeight="1" x14ac:dyDescent="0.2">
      <c r="B14" s="161" t="s">
        <v>183</v>
      </c>
      <c r="C14" s="370">
        <f ca="1">NOW()</f>
        <v>42619.406378009262</v>
      </c>
      <c r="D14" s="370"/>
    </row>
  </sheetData>
  <autoFilter ref="A6:W6">
    <sortState ref="A7:W10">
      <sortCondition ref="W6"/>
    </sortState>
  </autoFilter>
  <mergeCells count="9">
    <mergeCell ref="S4:V4"/>
    <mergeCell ref="C14:D14"/>
    <mergeCell ref="N4:Q4"/>
    <mergeCell ref="A1:G1"/>
    <mergeCell ref="A2:G2"/>
    <mergeCell ref="A3:G3"/>
    <mergeCell ref="A4:G4"/>
    <mergeCell ref="N5:Q5"/>
    <mergeCell ref="S5:T5"/>
  </mergeCells>
  <dataValidations disablePrompts="1" count="1">
    <dataValidation type="list" allowBlank="1" showInputMessage="1" showErrorMessage="1" sqref="B7:B10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17"/>
  <sheetViews>
    <sheetView showGridLines="0" zoomScaleNormal="100" workbookViewId="0">
      <pane ySplit="6" topLeftCell="A7" activePane="bottomLeft" state="frozen"/>
      <selection activeCell="B5" sqref="B1:B1048576"/>
      <selection pane="bottomLeft" activeCell="W9" sqref="W9:W12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3.69921875" style="142" customWidth="1"/>
    <col min="4" max="4" width="6.59765625" style="142" hidden="1" customWidth="1"/>
    <col min="5" max="5" width="5.59765625" style="142" customWidth="1"/>
    <col min="6" max="6" width="5.8984375" style="142" customWidth="1"/>
    <col min="7" max="7" width="16.0976562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4.09765625" style="145" hidden="1" customWidth="1"/>
    <col min="18" max="18" width="0" style="142" hidden="1" customWidth="1"/>
    <col min="19" max="19" width="4.69921875" style="142" customWidth="1"/>
    <col min="20" max="20" width="5.69921875" style="142" customWidth="1"/>
    <col min="21" max="21" width="4.69921875" style="142" customWidth="1"/>
    <col min="22" max="22" width="5.69921875" style="142" customWidth="1"/>
    <col min="23" max="23" width="6.69921875" style="142" customWidth="1"/>
    <col min="24" max="132" width="5.3984375" style="142"/>
    <col min="133" max="16384" width="5.3984375" style="147"/>
  </cols>
  <sheetData>
    <row r="1" spans="1:23" ht="20.25" customHeight="1" x14ac:dyDescent="0.25">
      <c r="A1" s="371" t="s">
        <v>16</v>
      </c>
      <c r="B1" s="371"/>
      <c r="C1" s="372"/>
      <c r="D1" s="373"/>
      <c r="E1" s="372"/>
      <c r="F1" s="372"/>
      <c r="G1" s="37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3" ht="20.25" customHeight="1" x14ac:dyDescent="0.2">
      <c r="A2" s="371" t="s">
        <v>17</v>
      </c>
      <c r="B2" s="371"/>
      <c r="C2" s="372"/>
      <c r="D2" s="373"/>
      <c r="E2" s="372"/>
      <c r="F2" s="372"/>
      <c r="G2" s="37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3" ht="20.25" customHeight="1" x14ac:dyDescent="0.2">
      <c r="A3" s="371" t="s">
        <v>162</v>
      </c>
      <c r="B3" s="371"/>
      <c r="C3" s="372"/>
      <c r="D3" s="373"/>
      <c r="E3" s="372"/>
      <c r="F3" s="372"/>
      <c r="G3" s="37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3" ht="20.25" customHeight="1" x14ac:dyDescent="0.2">
      <c r="A4" s="372" t="s">
        <v>165</v>
      </c>
      <c r="B4" s="372"/>
      <c r="C4" s="372"/>
      <c r="D4" s="372"/>
      <c r="E4" s="372"/>
      <c r="F4" s="372"/>
      <c r="G4" s="37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3" ht="20.25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3" ht="70.5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155" t="s">
        <v>180</v>
      </c>
    </row>
    <row r="7" spans="1:23" ht="24" customHeight="1" x14ac:dyDescent="0.2">
      <c r="A7" s="212">
        <v>5</v>
      </c>
      <c r="B7" s="219" t="s">
        <v>35</v>
      </c>
      <c r="C7" s="226" t="s">
        <v>80</v>
      </c>
      <c r="D7" s="168"/>
      <c r="E7" s="219">
        <v>12</v>
      </c>
      <c r="F7" s="219">
        <v>5218</v>
      </c>
      <c r="G7" s="242" t="s">
        <v>76</v>
      </c>
      <c r="N7" s="212">
        <v>3</v>
      </c>
      <c r="O7" s="212">
        <v>4</v>
      </c>
      <c r="P7" s="212">
        <v>5</v>
      </c>
      <c r="Q7" s="212">
        <v>6</v>
      </c>
      <c r="R7" s="186">
        <v>3</v>
      </c>
      <c r="S7" s="212" t="s">
        <v>189</v>
      </c>
      <c r="T7" s="262">
        <v>0.52959999999999996</v>
      </c>
      <c r="U7" s="212" t="s">
        <v>189</v>
      </c>
      <c r="V7" s="262">
        <v>3</v>
      </c>
      <c r="W7" s="186">
        <v>1</v>
      </c>
    </row>
    <row r="8" spans="1:23" ht="24" customHeight="1" x14ac:dyDescent="0.2">
      <c r="A8" s="212">
        <v>4</v>
      </c>
      <c r="B8" s="208" t="s">
        <v>35</v>
      </c>
      <c r="C8" s="209" t="s">
        <v>120</v>
      </c>
      <c r="D8" s="168"/>
      <c r="E8" s="208">
        <v>12</v>
      </c>
      <c r="F8" s="208">
        <v>5223</v>
      </c>
      <c r="G8" s="218" t="s">
        <v>37</v>
      </c>
      <c r="N8" s="212">
        <v>3</v>
      </c>
      <c r="O8" s="212">
        <v>5</v>
      </c>
      <c r="P8" s="212">
        <v>5</v>
      </c>
      <c r="Q8" s="212">
        <v>6</v>
      </c>
      <c r="R8" s="186">
        <v>4</v>
      </c>
      <c r="S8" s="212" t="s">
        <v>189</v>
      </c>
      <c r="T8" s="262">
        <v>0.50529999999999997</v>
      </c>
      <c r="U8" s="212">
        <v>21</v>
      </c>
      <c r="V8" s="262">
        <v>3</v>
      </c>
      <c r="W8" s="186">
        <v>2</v>
      </c>
    </row>
    <row r="9" spans="1:23" ht="24" customHeight="1" x14ac:dyDescent="0.2">
      <c r="A9" s="215">
        <v>1</v>
      </c>
      <c r="B9" s="238" t="s">
        <v>35</v>
      </c>
      <c r="C9" s="279" t="s">
        <v>83</v>
      </c>
      <c r="D9" s="207"/>
      <c r="E9" s="238">
        <v>12</v>
      </c>
      <c r="F9" s="238">
        <v>5220</v>
      </c>
      <c r="G9" s="280" t="s">
        <v>76</v>
      </c>
      <c r="H9" s="195"/>
      <c r="I9" s="195"/>
      <c r="J9" s="195"/>
      <c r="K9" s="195"/>
      <c r="L9" s="195"/>
      <c r="M9" s="195"/>
      <c r="N9" s="215">
        <v>2</v>
      </c>
      <c r="O9" s="215">
        <v>2</v>
      </c>
      <c r="P9" s="215">
        <v>5</v>
      </c>
      <c r="Q9" s="215">
        <v>7</v>
      </c>
      <c r="R9" s="216">
        <v>6</v>
      </c>
      <c r="S9" s="215" t="s">
        <v>189</v>
      </c>
      <c r="T9" s="263">
        <v>0.44550000000000001</v>
      </c>
      <c r="U9" s="215">
        <v>19</v>
      </c>
      <c r="V9" s="263">
        <v>1.1100000000000001</v>
      </c>
      <c r="W9" s="216">
        <v>3</v>
      </c>
    </row>
    <row r="10" spans="1:23" ht="24" customHeight="1" x14ac:dyDescent="0.2">
      <c r="A10" s="264">
        <v>2</v>
      </c>
      <c r="B10" s="264" t="s">
        <v>35</v>
      </c>
      <c r="C10" s="265" t="s">
        <v>66</v>
      </c>
      <c r="D10" s="264">
        <v>9</v>
      </c>
      <c r="E10" s="264">
        <v>12</v>
      </c>
      <c r="F10" s="264">
        <v>5216</v>
      </c>
      <c r="G10" s="265" t="s">
        <v>140</v>
      </c>
      <c r="H10" s="179"/>
      <c r="I10" s="179"/>
      <c r="J10" s="179"/>
      <c r="K10" s="179"/>
      <c r="L10" s="179"/>
      <c r="M10" s="179"/>
      <c r="N10" s="266">
        <v>2</v>
      </c>
      <c r="O10" s="266">
        <v>2</v>
      </c>
      <c r="P10" s="266">
        <v>5</v>
      </c>
      <c r="Q10" s="266">
        <v>7</v>
      </c>
      <c r="R10" s="267">
        <v>6</v>
      </c>
      <c r="S10" s="266" t="s">
        <v>189</v>
      </c>
      <c r="T10" s="268">
        <v>1.1121000000000001</v>
      </c>
      <c r="U10" s="266">
        <v>19</v>
      </c>
      <c r="V10" s="268">
        <v>1.37</v>
      </c>
      <c r="W10" s="267">
        <v>3</v>
      </c>
    </row>
    <row r="11" spans="1:23" ht="24" customHeight="1" x14ac:dyDescent="0.2">
      <c r="A11" s="214">
        <v>7</v>
      </c>
      <c r="B11" s="214" t="s">
        <v>35</v>
      </c>
      <c r="C11" s="237" t="s">
        <v>63</v>
      </c>
      <c r="D11" s="214">
        <v>10</v>
      </c>
      <c r="E11" s="214">
        <v>13</v>
      </c>
      <c r="F11" s="214">
        <v>5213</v>
      </c>
      <c r="G11" s="237" t="s">
        <v>140</v>
      </c>
      <c r="H11" s="287"/>
      <c r="I11" s="287"/>
      <c r="J11" s="287"/>
      <c r="K11" s="287"/>
      <c r="L11" s="287"/>
      <c r="M11" s="287"/>
      <c r="N11" s="215">
        <v>3</v>
      </c>
      <c r="O11" s="215">
        <v>3</v>
      </c>
      <c r="P11" s="215">
        <v>5</v>
      </c>
      <c r="Q11" s="215">
        <v>5</v>
      </c>
      <c r="R11" s="216">
        <v>1</v>
      </c>
      <c r="S11" s="215" t="s">
        <v>189</v>
      </c>
      <c r="T11" s="263">
        <v>1.0891</v>
      </c>
      <c r="U11" s="215">
        <v>19</v>
      </c>
      <c r="V11" s="263">
        <v>2.2000000000000002</v>
      </c>
      <c r="W11" s="216">
        <v>3</v>
      </c>
    </row>
    <row r="12" spans="1:23" ht="24" customHeight="1" thickBot="1" x14ac:dyDescent="0.25">
      <c r="A12" s="269">
        <v>3</v>
      </c>
      <c r="B12" s="269" t="s">
        <v>35</v>
      </c>
      <c r="C12" s="270" t="s">
        <v>64</v>
      </c>
      <c r="D12" s="269">
        <v>9</v>
      </c>
      <c r="E12" s="269">
        <v>12</v>
      </c>
      <c r="F12" s="269">
        <v>5214</v>
      </c>
      <c r="G12" s="270" t="s">
        <v>140</v>
      </c>
      <c r="H12" s="293"/>
      <c r="I12" s="293"/>
      <c r="J12" s="293"/>
      <c r="K12" s="293"/>
      <c r="L12" s="293"/>
      <c r="M12" s="293"/>
      <c r="N12" s="294">
        <v>3</v>
      </c>
      <c r="O12" s="294">
        <v>7</v>
      </c>
      <c r="P12" s="294">
        <v>5</v>
      </c>
      <c r="Q12" s="294">
        <v>7</v>
      </c>
      <c r="R12" s="295">
        <v>5</v>
      </c>
      <c r="S12" s="294" t="s">
        <v>189</v>
      </c>
      <c r="T12" s="296">
        <v>1.2166999999999999</v>
      </c>
      <c r="U12" s="294">
        <v>19</v>
      </c>
      <c r="V12" s="296">
        <v>1.1499999999999999</v>
      </c>
      <c r="W12" s="295">
        <v>3</v>
      </c>
    </row>
    <row r="13" spans="1:23" ht="24" customHeight="1" thickTop="1" x14ac:dyDescent="0.2">
      <c r="A13" s="266">
        <v>6</v>
      </c>
      <c r="B13" s="264" t="s">
        <v>35</v>
      </c>
      <c r="C13" s="283" t="s">
        <v>110</v>
      </c>
      <c r="D13" s="284"/>
      <c r="E13" s="264">
        <v>12</v>
      </c>
      <c r="F13" s="264">
        <v>5221</v>
      </c>
      <c r="G13" s="265" t="s">
        <v>76</v>
      </c>
      <c r="H13" s="287"/>
      <c r="I13" s="287"/>
      <c r="J13" s="287"/>
      <c r="K13" s="287"/>
      <c r="L13" s="287"/>
      <c r="M13" s="287"/>
      <c r="N13" s="266">
        <v>3</v>
      </c>
      <c r="O13" s="266">
        <v>4</v>
      </c>
      <c r="P13" s="266">
        <v>5</v>
      </c>
      <c r="Q13" s="266">
        <v>5</v>
      </c>
      <c r="R13" s="267">
        <v>2</v>
      </c>
      <c r="S13" s="266" t="s">
        <v>189</v>
      </c>
      <c r="T13" s="268">
        <v>0.50619999999999998</v>
      </c>
      <c r="U13" s="266">
        <v>18</v>
      </c>
      <c r="V13" s="268">
        <v>1.53</v>
      </c>
      <c r="W13" s="267">
        <v>4</v>
      </c>
    </row>
    <row r="15" spans="1:23" ht="17.45" customHeight="1" x14ac:dyDescent="0.55000000000000004">
      <c r="B15" s="161" t="s">
        <v>182</v>
      </c>
      <c r="C15" s="162"/>
      <c r="D15" s="163"/>
    </row>
    <row r="16" spans="1:23" ht="17.45" customHeight="1" x14ac:dyDescent="0.55000000000000004">
      <c r="B16" s="164"/>
      <c r="C16" s="165"/>
      <c r="D16" s="166"/>
    </row>
    <row r="17" spans="2:4" ht="17.45" customHeight="1" x14ac:dyDescent="0.2">
      <c r="B17" s="161" t="s">
        <v>183</v>
      </c>
      <c r="C17" s="370">
        <f ca="1">NOW()</f>
        <v>42619.406378009262</v>
      </c>
      <c r="D17" s="370"/>
    </row>
  </sheetData>
  <autoFilter ref="A6:W6">
    <sortState ref="A7:W13">
      <sortCondition ref="W6"/>
    </sortState>
  </autoFilter>
  <mergeCells count="9">
    <mergeCell ref="S4:V4"/>
    <mergeCell ref="C17:D17"/>
    <mergeCell ref="N4:Q4"/>
    <mergeCell ref="A1:G1"/>
    <mergeCell ref="A2:G2"/>
    <mergeCell ref="A3:G3"/>
    <mergeCell ref="A4:G4"/>
    <mergeCell ref="N5:Q5"/>
    <mergeCell ref="S5:T5"/>
  </mergeCells>
  <dataValidations count="1">
    <dataValidation type="list" allowBlank="1" showInputMessage="1" showErrorMessage="1" sqref="B7:B13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16"/>
  <sheetViews>
    <sheetView showGridLines="0" workbookViewId="0">
      <pane ySplit="6" topLeftCell="A7" activePane="bottomLeft" state="frozen"/>
      <selection activeCell="B5" sqref="B1:B1048576"/>
      <selection pane="bottomLeft" activeCell="W7" sqref="W7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3.69921875" style="142" customWidth="1"/>
    <col min="4" max="4" width="6.59765625" style="142" hidden="1" customWidth="1"/>
    <col min="5" max="5" width="5.59765625" style="142" customWidth="1"/>
    <col min="6" max="6" width="5.8984375" style="142" customWidth="1"/>
    <col min="7" max="7" width="16.0976562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2" width="0" style="142" hidden="1" customWidth="1"/>
    <col min="13" max="13" width="1.69921875" style="142" hidden="1" customWidth="1"/>
    <col min="14" max="17" width="4.09765625" style="142" hidden="1" customWidth="1"/>
    <col min="18" max="18" width="0" style="142" hidden="1" customWidth="1"/>
    <col min="19" max="19" width="4.69921875" style="142" customWidth="1"/>
    <col min="20" max="20" width="5.69921875" style="142" customWidth="1"/>
    <col min="21" max="21" width="4.69921875" style="142" customWidth="1"/>
    <col min="22" max="22" width="5.796875" style="142" customWidth="1"/>
    <col min="23" max="23" width="6.796875" style="142" customWidth="1"/>
    <col min="24" max="132" width="5.3984375" style="142"/>
    <col min="133" max="16384" width="5.3984375" style="147"/>
  </cols>
  <sheetData>
    <row r="1" spans="1:132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132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132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132" ht="26.1" customHeight="1" x14ac:dyDescent="0.55000000000000004">
      <c r="A4" s="382" t="s">
        <v>163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132" ht="26.1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132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203" t="s">
        <v>180</v>
      </c>
    </row>
    <row r="7" spans="1:132" s="232" customFormat="1" ht="24" customHeight="1" x14ac:dyDescent="0.55000000000000004">
      <c r="A7" s="156">
        <v>6</v>
      </c>
      <c r="B7" s="156" t="s">
        <v>33</v>
      </c>
      <c r="C7" s="169" t="s">
        <v>103</v>
      </c>
      <c r="D7" s="156">
        <v>9</v>
      </c>
      <c r="E7" s="156">
        <v>9</v>
      </c>
      <c r="F7" s="156">
        <v>6113</v>
      </c>
      <c r="G7" s="167" t="s">
        <v>76</v>
      </c>
      <c r="H7" s="230"/>
      <c r="I7" s="230"/>
      <c r="J7" s="230"/>
      <c r="K7" s="230"/>
      <c r="L7" s="230"/>
      <c r="M7" s="230"/>
      <c r="N7" s="181">
        <v>4</v>
      </c>
      <c r="O7" s="181">
        <v>4</v>
      </c>
      <c r="P7" s="181">
        <v>5</v>
      </c>
      <c r="Q7" s="181">
        <v>5</v>
      </c>
      <c r="R7" s="231">
        <v>1</v>
      </c>
      <c r="S7" s="181" t="s">
        <v>189</v>
      </c>
      <c r="T7" s="181">
        <v>1.2798</v>
      </c>
      <c r="U7" s="181">
        <v>18</v>
      </c>
      <c r="V7" s="244">
        <v>3.45</v>
      </c>
      <c r="W7" s="231">
        <v>1</v>
      </c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</row>
    <row r="8" spans="1:132" s="232" customFormat="1" ht="24" customHeight="1" x14ac:dyDescent="0.55000000000000004">
      <c r="A8" s="156">
        <v>5</v>
      </c>
      <c r="B8" s="156" t="s">
        <v>33</v>
      </c>
      <c r="C8" s="172" t="s">
        <v>68</v>
      </c>
      <c r="D8" s="156">
        <v>11</v>
      </c>
      <c r="E8" s="156">
        <v>11</v>
      </c>
      <c r="F8" s="156">
        <v>6107</v>
      </c>
      <c r="G8" s="167" t="s">
        <v>140</v>
      </c>
      <c r="H8" s="230"/>
      <c r="I8" s="230"/>
      <c r="J8" s="230"/>
      <c r="K8" s="230"/>
      <c r="L8" s="230"/>
      <c r="M8" s="230"/>
      <c r="N8" s="181">
        <v>4</v>
      </c>
      <c r="O8" s="181">
        <v>5</v>
      </c>
      <c r="P8" s="181">
        <v>5</v>
      </c>
      <c r="Q8" s="181">
        <v>6</v>
      </c>
      <c r="R8" s="231">
        <v>2</v>
      </c>
      <c r="S8" s="181" t="s">
        <v>189</v>
      </c>
      <c r="T8" s="181">
        <v>1.5194000000000001</v>
      </c>
      <c r="U8" s="181">
        <v>18</v>
      </c>
      <c r="V8" s="244">
        <v>5.27</v>
      </c>
      <c r="W8" s="231">
        <v>2</v>
      </c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</row>
    <row r="9" spans="1:132" s="232" customFormat="1" ht="24" customHeight="1" thickBot="1" x14ac:dyDescent="0.6">
      <c r="A9" s="200">
        <v>4</v>
      </c>
      <c r="B9" s="200" t="s">
        <v>33</v>
      </c>
      <c r="C9" s="248" t="s">
        <v>71</v>
      </c>
      <c r="D9" s="200">
        <v>9</v>
      </c>
      <c r="E9" s="200">
        <v>9</v>
      </c>
      <c r="F9" s="200">
        <v>6110</v>
      </c>
      <c r="G9" s="249" t="s">
        <v>140</v>
      </c>
      <c r="H9" s="250"/>
      <c r="I9" s="250"/>
      <c r="J9" s="250"/>
      <c r="K9" s="250"/>
      <c r="L9" s="250"/>
      <c r="M9" s="250"/>
      <c r="N9" s="251">
        <v>4</v>
      </c>
      <c r="O9" s="251">
        <v>6</v>
      </c>
      <c r="P9" s="251">
        <v>5</v>
      </c>
      <c r="Q9" s="251">
        <v>6</v>
      </c>
      <c r="R9" s="252">
        <v>3</v>
      </c>
      <c r="S9" s="251" t="s">
        <v>189</v>
      </c>
      <c r="T9" s="251">
        <v>1.5751999999999999</v>
      </c>
      <c r="U9" s="251">
        <v>8</v>
      </c>
      <c r="V9" s="253">
        <v>1.21</v>
      </c>
      <c r="W9" s="252">
        <v>3</v>
      </c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</row>
    <row r="10" spans="1:132" s="232" customFormat="1" ht="24" customHeight="1" thickTop="1" x14ac:dyDescent="0.55000000000000004">
      <c r="A10" s="183">
        <v>3</v>
      </c>
      <c r="B10" s="177" t="s">
        <v>33</v>
      </c>
      <c r="C10" s="198" t="s">
        <v>125</v>
      </c>
      <c r="D10" s="177">
        <v>11</v>
      </c>
      <c r="E10" s="177">
        <v>11</v>
      </c>
      <c r="F10" s="177">
        <v>6114</v>
      </c>
      <c r="G10" s="178" t="s">
        <v>109</v>
      </c>
      <c r="H10" s="245"/>
      <c r="I10" s="245"/>
      <c r="J10" s="245"/>
      <c r="K10" s="245"/>
      <c r="L10" s="245"/>
      <c r="M10" s="245"/>
      <c r="N10" s="183">
        <v>3</v>
      </c>
      <c r="O10" s="183">
        <v>4</v>
      </c>
      <c r="P10" s="183">
        <v>5</v>
      </c>
      <c r="Q10" s="183">
        <v>7</v>
      </c>
      <c r="R10" s="246">
        <v>4</v>
      </c>
      <c r="S10" s="183">
        <v>14</v>
      </c>
      <c r="T10" s="247">
        <v>1.0449999999999999</v>
      </c>
      <c r="U10" s="183">
        <v>11</v>
      </c>
      <c r="V10" s="247">
        <v>1.33</v>
      </c>
      <c r="W10" s="246">
        <v>4</v>
      </c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</row>
    <row r="11" spans="1:132" s="232" customFormat="1" ht="24" customHeight="1" x14ac:dyDescent="0.55000000000000004">
      <c r="A11" s="156">
        <v>2</v>
      </c>
      <c r="B11" s="156" t="s">
        <v>33</v>
      </c>
      <c r="C11" s="167" t="s">
        <v>41</v>
      </c>
      <c r="D11" s="156">
        <v>10</v>
      </c>
      <c r="E11" s="156">
        <v>10</v>
      </c>
      <c r="F11" s="156">
        <v>6105</v>
      </c>
      <c r="G11" s="167" t="s">
        <v>109</v>
      </c>
      <c r="H11" s="230"/>
      <c r="I11" s="230"/>
      <c r="J11" s="230"/>
      <c r="K11" s="230"/>
      <c r="L11" s="230"/>
      <c r="M11" s="230"/>
      <c r="N11" s="181">
        <v>1</v>
      </c>
      <c r="O11" s="181">
        <v>1</v>
      </c>
      <c r="P11" s="181">
        <v>2</v>
      </c>
      <c r="Q11" s="181">
        <v>2</v>
      </c>
      <c r="R11" s="231">
        <v>5</v>
      </c>
      <c r="S11" s="181">
        <v>14</v>
      </c>
      <c r="T11" s="181">
        <v>1.4745999999999999</v>
      </c>
      <c r="U11" s="181">
        <v>11</v>
      </c>
      <c r="V11" s="244">
        <v>4.09</v>
      </c>
      <c r="W11" s="231">
        <v>5</v>
      </c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</row>
    <row r="12" spans="1:132" s="232" customFormat="1" ht="24" customHeight="1" x14ac:dyDescent="0.55000000000000004">
      <c r="A12" s="156">
        <v>1</v>
      </c>
      <c r="B12" s="158" t="s">
        <v>33</v>
      </c>
      <c r="C12" s="173" t="s">
        <v>72</v>
      </c>
      <c r="D12" s="158">
        <v>6</v>
      </c>
      <c r="E12" s="158">
        <v>6</v>
      </c>
      <c r="F12" s="158">
        <v>6112</v>
      </c>
      <c r="G12" s="173" t="s">
        <v>140</v>
      </c>
      <c r="H12" s="230"/>
      <c r="I12" s="230"/>
      <c r="J12" s="230"/>
      <c r="K12" s="230"/>
      <c r="L12" s="230"/>
      <c r="M12" s="230"/>
      <c r="N12" s="181">
        <v>1</v>
      </c>
      <c r="O12" s="181">
        <v>2</v>
      </c>
      <c r="P12" s="181">
        <v>4</v>
      </c>
      <c r="Q12" s="181">
        <v>5</v>
      </c>
      <c r="R12" s="231">
        <v>6</v>
      </c>
      <c r="S12" s="181">
        <v>14</v>
      </c>
      <c r="T12" s="244">
        <v>4.3630000000000004</v>
      </c>
      <c r="U12" s="181">
        <v>8</v>
      </c>
      <c r="V12" s="244">
        <v>8.5299999999999994</v>
      </c>
      <c r="W12" s="231">
        <v>6</v>
      </c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</row>
    <row r="14" spans="1:132" ht="17.45" customHeight="1" x14ac:dyDescent="0.55000000000000004">
      <c r="B14" s="161" t="s">
        <v>182</v>
      </c>
      <c r="C14" s="162"/>
      <c r="D14" s="163"/>
    </row>
    <row r="15" spans="1:132" ht="17.45" customHeight="1" x14ac:dyDescent="0.55000000000000004">
      <c r="B15" s="164"/>
      <c r="C15" s="165"/>
      <c r="D15" s="166"/>
    </row>
    <row r="16" spans="1:132" ht="17.45" customHeight="1" x14ac:dyDescent="0.2">
      <c r="B16" s="161" t="s">
        <v>183</v>
      </c>
      <c r="C16" s="370">
        <f ca="1">NOW()</f>
        <v>42619.406378009262</v>
      </c>
      <c r="D16" s="370"/>
    </row>
  </sheetData>
  <autoFilter ref="A6:W6">
    <sortState ref="A7:W12">
      <sortCondition ref="W6"/>
    </sortState>
  </autoFilter>
  <mergeCells count="9">
    <mergeCell ref="S4:V4"/>
    <mergeCell ref="C16:D16"/>
    <mergeCell ref="N4:Q4"/>
    <mergeCell ref="A1:G1"/>
    <mergeCell ref="A2:G2"/>
    <mergeCell ref="A3:G3"/>
    <mergeCell ref="A4:G4"/>
    <mergeCell ref="N5:Q5"/>
    <mergeCell ref="S5:T5"/>
  </mergeCells>
  <dataValidations count="1">
    <dataValidation type="list" allowBlank="1" showInputMessage="1" showErrorMessage="1" sqref="B7:B12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15"/>
  <sheetViews>
    <sheetView showGridLines="0" workbookViewId="0">
      <pane ySplit="6" topLeftCell="A7" activePane="bottomLeft" state="frozen"/>
      <selection activeCell="B5" sqref="B1:B1048576"/>
      <selection pane="bottomLeft" activeCell="Y10" sqref="Y10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3.69921875" style="142" customWidth="1"/>
    <col min="4" max="4" width="6.59765625" style="142" hidden="1" customWidth="1"/>
    <col min="5" max="5" width="5.59765625" style="142" customWidth="1"/>
    <col min="6" max="6" width="5.8984375" style="142" customWidth="1"/>
    <col min="7" max="7" width="16.0976562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4.09765625" style="142" hidden="1" customWidth="1"/>
    <col min="18" max="18" width="0" style="142" hidden="1" customWidth="1"/>
    <col min="19" max="19" width="4.69921875" style="142" customWidth="1"/>
    <col min="20" max="20" width="5.69921875" style="142" customWidth="1"/>
    <col min="21" max="21" width="4.69921875" style="142" customWidth="1"/>
    <col min="22" max="22" width="5.796875" style="142" customWidth="1"/>
    <col min="23" max="23" width="6.796875" style="142" customWidth="1"/>
    <col min="24" max="132" width="5.3984375" style="142"/>
    <col min="133" max="16384" width="5.3984375" style="147"/>
  </cols>
  <sheetData>
    <row r="1" spans="1:23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3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3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3" ht="26.1" customHeight="1" x14ac:dyDescent="0.55000000000000004">
      <c r="A4" s="382" t="s">
        <v>164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3" ht="26.1" customHeight="1" x14ac:dyDescent="0.2"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3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203" t="s">
        <v>180</v>
      </c>
    </row>
    <row r="7" spans="1:23" ht="24" customHeight="1" x14ac:dyDescent="0.55000000000000004">
      <c r="A7" s="156">
        <v>4</v>
      </c>
      <c r="B7" s="156" t="s">
        <v>35</v>
      </c>
      <c r="C7" s="169" t="s">
        <v>101</v>
      </c>
      <c r="D7" s="156">
        <v>11</v>
      </c>
      <c r="E7" s="159">
        <v>11</v>
      </c>
      <c r="F7" s="156">
        <v>6214</v>
      </c>
      <c r="G7" s="167" t="s">
        <v>76</v>
      </c>
      <c r="N7" s="157">
        <v>5</v>
      </c>
      <c r="O7" s="157">
        <v>5</v>
      </c>
      <c r="P7" s="157">
        <v>5</v>
      </c>
      <c r="Q7" s="157">
        <v>5</v>
      </c>
      <c r="R7" s="150">
        <v>1</v>
      </c>
      <c r="S7" s="157" t="s">
        <v>189</v>
      </c>
      <c r="T7" s="157">
        <v>1.2401</v>
      </c>
      <c r="U7" s="157">
        <v>18</v>
      </c>
      <c r="V7" s="243">
        <v>3.26</v>
      </c>
      <c r="W7" s="150">
        <v>1</v>
      </c>
    </row>
    <row r="8" spans="1:23" ht="24" customHeight="1" x14ac:dyDescent="0.55000000000000004">
      <c r="A8" s="156">
        <v>5</v>
      </c>
      <c r="B8" s="156" t="s">
        <v>35</v>
      </c>
      <c r="C8" s="167" t="s">
        <v>31</v>
      </c>
      <c r="D8" s="156">
        <v>10</v>
      </c>
      <c r="E8" s="159">
        <v>10</v>
      </c>
      <c r="F8" s="156">
        <v>6211</v>
      </c>
      <c r="G8" s="167" t="s">
        <v>37</v>
      </c>
      <c r="N8" s="157">
        <v>5</v>
      </c>
      <c r="O8" s="157">
        <v>5</v>
      </c>
      <c r="P8" s="157">
        <v>5</v>
      </c>
      <c r="Q8" s="157">
        <v>5</v>
      </c>
      <c r="R8" s="150">
        <v>1</v>
      </c>
      <c r="S8" s="157">
        <v>14</v>
      </c>
      <c r="T8" s="157">
        <v>3.2812999999999999</v>
      </c>
      <c r="U8" s="157">
        <v>21</v>
      </c>
      <c r="V8" s="243">
        <v>10.24</v>
      </c>
      <c r="W8" s="150">
        <v>2</v>
      </c>
    </row>
    <row r="9" spans="1:23" ht="24" customHeight="1" thickBot="1" x14ac:dyDescent="0.6">
      <c r="A9" s="200">
        <v>1</v>
      </c>
      <c r="B9" s="200" t="s">
        <v>35</v>
      </c>
      <c r="C9" s="259" t="s">
        <v>102</v>
      </c>
      <c r="D9" s="200">
        <v>9</v>
      </c>
      <c r="E9" s="199">
        <v>9</v>
      </c>
      <c r="F9" s="182">
        <v>6215</v>
      </c>
      <c r="G9" s="260" t="s">
        <v>76</v>
      </c>
      <c r="H9" s="175"/>
      <c r="I9" s="175"/>
      <c r="J9" s="175"/>
      <c r="K9" s="175"/>
      <c r="L9" s="175"/>
      <c r="M9" s="175"/>
      <c r="N9" s="174">
        <v>1</v>
      </c>
      <c r="O9" s="174">
        <v>1</v>
      </c>
      <c r="P9" s="174">
        <v>4</v>
      </c>
      <c r="Q9" s="174">
        <v>6</v>
      </c>
      <c r="R9" s="176">
        <v>5</v>
      </c>
      <c r="S9" s="174">
        <v>14</v>
      </c>
      <c r="T9" s="261">
        <v>4.24</v>
      </c>
      <c r="U9" s="174">
        <v>11</v>
      </c>
      <c r="V9" s="261">
        <v>1.58</v>
      </c>
      <c r="W9" s="176">
        <v>3</v>
      </c>
    </row>
    <row r="10" spans="1:23" ht="24" customHeight="1" thickTop="1" x14ac:dyDescent="0.55000000000000004">
      <c r="A10" s="177">
        <v>3</v>
      </c>
      <c r="B10" s="177" t="s">
        <v>35</v>
      </c>
      <c r="C10" s="198" t="s">
        <v>73</v>
      </c>
      <c r="D10" s="177">
        <v>10</v>
      </c>
      <c r="E10" s="184">
        <v>10</v>
      </c>
      <c r="F10" s="254">
        <v>6212</v>
      </c>
      <c r="G10" s="255" t="s">
        <v>140</v>
      </c>
      <c r="H10" s="179"/>
      <c r="I10" s="179"/>
      <c r="J10" s="179"/>
      <c r="K10" s="179"/>
      <c r="L10" s="179"/>
      <c r="M10" s="179"/>
      <c r="N10" s="256">
        <v>2</v>
      </c>
      <c r="O10" s="256">
        <v>3</v>
      </c>
      <c r="P10" s="256">
        <v>4</v>
      </c>
      <c r="Q10" s="256">
        <v>4</v>
      </c>
      <c r="R10" s="257">
        <v>3</v>
      </c>
      <c r="S10" s="256">
        <v>14</v>
      </c>
      <c r="T10" s="256">
        <v>2.1516000000000002</v>
      </c>
      <c r="U10" s="256">
        <v>8</v>
      </c>
      <c r="V10" s="258">
        <v>0.56999999999999995</v>
      </c>
      <c r="W10" s="257">
        <v>4</v>
      </c>
    </row>
    <row r="11" spans="1:23" ht="24" customHeight="1" x14ac:dyDescent="0.55000000000000004">
      <c r="A11" s="156">
        <v>2</v>
      </c>
      <c r="B11" s="156" t="s">
        <v>35</v>
      </c>
      <c r="C11" s="169" t="s">
        <v>74</v>
      </c>
      <c r="D11" s="156">
        <v>9</v>
      </c>
      <c r="E11" s="159">
        <v>9</v>
      </c>
      <c r="F11" s="156">
        <v>6213</v>
      </c>
      <c r="G11" s="167" t="s">
        <v>140</v>
      </c>
      <c r="N11" s="157">
        <v>2</v>
      </c>
      <c r="O11" s="157">
        <v>4</v>
      </c>
      <c r="P11" s="157">
        <v>4</v>
      </c>
      <c r="Q11" s="157">
        <v>7</v>
      </c>
      <c r="R11" s="150">
        <v>4</v>
      </c>
      <c r="S11" s="157">
        <v>14</v>
      </c>
      <c r="T11" s="157">
        <v>2.1955</v>
      </c>
      <c r="U11" s="157">
        <v>8</v>
      </c>
      <c r="V11" s="243">
        <v>2.3199999999999998</v>
      </c>
      <c r="W11" s="150">
        <v>5</v>
      </c>
    </row>
    <row r="13" spans="1:23" ht="17.45" customHeight="1" x14ac:dyDescent="0.55000000000000004">
      <c r="B13" s="161" t="s">
        <v>182</v>
      </c>
      <c r="C13" s="162"/>
      <c r="D13" s="163"/>
    </row>
    <row r="14" spans="1:23" ht="17.45" customHeight="1" x14ac:dyDescent="0.55000000000000004">
      <c r="B14" s="164"/>
      <c r="C14" s="165"/>
      <c r="D14" s="166"/>
    </row>
    <row r="15" spans="1:23" ht="17.45" customHeight="1" x14ac:dyDescent="0.2">
      <c r="B15" s="161" t="s">
        <v>183</v>
      </c>
      <c r="C15" s="370">
        <f ca="1">NOW()</f>
        <v>42619.406378009262</v>
      </c>
      <c r="D15" s="370"/>
    </row>
  </sheetData>
  <autoFilter ref="A6:W6">
    <sortState ref="A7:W11">
      <sortCondition ref="W6"/>
    </sortState>
  </autoFilter>
  <mergeCells count="9">
    <mergeCell ref="C15:D15"/>
    <mergeCell ref="N4:Q4"/>
    <mergeCell ref="S4:V4"/>
    <mergeCell ref="A1:G1"/>
    <mergeCell ref="A2:G2"/>
    <mergeCell ref="A3:G3"/>
    <mergeCell ref="A4:G4"/>
    <mergeCell ref="N5:Q5"/>
    <mergeCell ref="S5:T5"/>
  </mergeCells>
  <dataValidations count="1">
    <dataValidation type="list" allowBlank="1" showInputMessage="1" showErrorMessage="1" sqref="B7:B11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5"/>
  <sheetViews>
    <sheetView showGridLines="0" tabSelected="1" workbookViewId="0">
      <pane ySplit="6" topLeftCell="A7" activePane="bottomLeft" state="frozen"/>
      <selection activeCell="B5" sqref="B1:B1048576"/>
      <selection pane="bottomLeft" activeCell="S9" sqref="S9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4.59765625" style="142" customWidth="1"/>
    <col min="4" max="4" width="6.59765625" style="142" hidden="1" customWidth="1"/>
    <col min="5" max="5" width="3.3984375" style="142" customWidth="1"/>
    <col min="6" max="6" width="4.296875" style="142" customWidth="1"/>
    <col min="7" max="7" width="19.29687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4.5" style="145" hidden="1" customWidth="1"/>
    <col min="18" max="18" width="6.09765625" style="142" hidden="1" customWidth="1"/>
    <col min="19" max="19" width="4.69921875" style="142" customWidth="1"/>
    <col min="20" max="20" width="5.8984375" style="142" customWidth="1"/>
    <col min="21" max="21" width="4.69921875" style="142" customWidth="1"/>
    <col min="22" max="22" width="5.8984375" style="142" customWidth="1"/>
    <col min="23" max="23" width="6.09765625" style="142" bestFit="1" customWidth="1"/>
    <col min="24" max="132" width="5.3984375" style="142"/>
    <col min="133" max="16384" width="5.3984375" style="147"/>
  </cols>
  <sheetData>
    <row r="1" spans="1:26" ht="18.75" customHeight="1" x14ac:dyDescent="0.2">
      <c r="A1" s="371" t="s">
        <v>16</v>
      </c>
      <c r="B1" s="371"/>
      <c r="C1" s="372"/>
      <c r="D1" s="373"/>
      <c r="E1" s="372"/>
      <c r="F1" s="372"/>
      <c r="G1" s="372"/>
      <c r="H1" s="142" t="s">
        <v>28</v>
      </c>
      <c r="I1" s="143" t="s">
        <v>20</v>
      </c>
      <c r="J1" s="143" t="s">
        <v>21</v>
      </c>
      <c r="L1" s="191" t="s">
        <v>15</v>
      </c>
      <c r="M1" s="142" t="s">
        <v>32</v>
      </c>
      <c r="N1" s="192"/>
      <c r="O1" s="192"/>
      <c r="P1" s="192"/>
      <c r="Q1" s="192"/>
    </row>
    <row r="2" spans="1:26" ht="18.75" customHeight="1" x14ac:dyDescent="0.2">
      <c r="A2" s="371" t="s">
        <v>17</v>
      </c>
      <c r="B2" s="371"/>
      <c r="C2" s="372"/>
      <c r="D2" s="373"/>
      <c r="E2" s="372"/>
      <c r="F2" s="372"/>
      <c r="G2" s="372"/>
      <c r="H2" s="143" t="s">
        <v>89</v>
      </c>
      <c r="I2" s="143" t="s">
        <v>12</v>
      </c>
      <c r="J2" s="143" t="s">
        <v>22</v>
      </c>
      <c r="L2" s="193" t="s">
        <v>30</v>
      </c>
      <c r="M2" s="142" t="s">
        <v>34</v>
      </c>
      <c r="N2" s="192"/>
      <c r="O2" s="192"/>
      <c r="P2" s="192"/>
      <c r="Q2" s="192"/>
    </row>
    <row r="3" spans="1:26" ht="18.75" customHeight="1" x14ac:dyDescent="0.2">
      <c r="A3" s="371" t="s">
        <v>162</v>
      </c>
      <c r="B3" s="371"/>
      <c r="C3" s="372"/>
      <c r="D3" s="373"/>
      <c r="E3" s="372"/>
      <c r="F3" s="372"/>
      <c r="G3" s="37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  <c r="N3" s="192"/>
      <c r="O3" s="192"/>
      <c r="P3" s="192"/>
      <c r="Q3" s="192"/>
    </row>
    <row r="4" spans="1:26" ht="18.75" customHeight="1" x14ac:dyDescent="0.2">
      <c r="A4" s="372" t="s">
        <v>174</v>
      </c>
      <c r="B4" s="372"/>
      <c r="C4" s="372"/>
      <c r="D4" s="372"/>
      <c r="E4" s="372"/>
      <c r="F4" s="372"/>
      <c r="G4" s="372"/>
      <c r="I4" s="143"/>
      <c r="J4" s="143"/>
      <c r="N4" s="367" t="s">
        <v>184</v>
      </c>
      <c r="O4" s="368"/>
      <c r="P4" s="368"/>
      <c r="Q4" s="369"/>
      <c r="S4" s="367" t="s">
        <v>188</v>
      </c>
      <c r="T4" s="368"/>
      <c r="U4" s="368"/>
      <c r="V4" s="369"/>
    </row>
    <row r="5" spans="1:26" ht="18.75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6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155" t="s">
        <v>180</v>
      </c>
    </row>
    <row r="7" spans="1:26" ht="21" customHeight="1" x14ac:dyDescent="0.2">
      <c r="A7" s="208">
        <v>6</v>
      </c>
      <c r="B7" s="208" t="s">
        <v>32</v>
      </c>
      <c r="C7" s="209" t="s">
        <v>133</v>
      </c>
      <c r="D7" s="168"/>
      <c r="E7" s="210">
        <v>20</v>
      </c>
      <c r="F7" s="210">
        <v>1143</v>
      </c>
      <c r="G7" s="211" t="s">
        <v>37</v>
      </c>
      <c r="H7" s="204"/>
      <c r="I7" s="204"/>
      <c r="J7" s="204"/>
      <c r="K7" s="204"/>
      <c r="L7" s="204"/>
      <c r="M7" s="204"/>
      <c r="N7" s="212">
        <v>5</v>
      </c>
      <c r="O7" s="212">
        <v>5</v>
      </c>
      <c r="P7" s="212">
        <v>5</v>
      </c>
      <c r="Q7" s="212">
        <v>5</v>
      </c>
      <c r="R7" s="186">
        <v>1</v>
      </c>
      <c r="S7" s="212" t="s">
        <v>189</v>
      </c>
      <c r="T7" s="324">
        <v>0.17150000000000001</v>
      </c>
      <c r="U7" s="212" t="s">
        <v>189</v>
      </c>
      <c r="V7" s="324">
        <v>0.13</v>
      </c>
      <c r="W7" s="186">
        <v>1</v>
      </c>
      <c r="X7" s="325"/>
    </row>
    <row r="8" spans="1:26" ht="21" customHeight="1" x14ac:dyDescent="0.2">
      <c r="A8" s="208">
        <v>5</v>
      </c>
      <c r="B8" s="208" t="s">
        <v>32</v>
      </c>
      <c r="C8" s="209" t="s">
        <v>126</v>
      </c>
      <c r="D8" s="168"/>
      <c r="E8" s="210">
        <v>19</v>
      </c>
      <c r="F8" s="210">
        <v>1140</v>
      </c>
      <c r="G8" s="211" t="s">
        <v>127</v>
      </c>
      <c r="H8" s="204"/>
      <c r="I8" s="204"/>
      <c r="J8" s="204"/>
      <c r="K8" s="204"/>
      <c r="L8" s="204"/>
      <c r="M8" s="204"/>
      <c r="N8" s="212">
        <v>5</v>
      </c>
      <c r="O8" s="212">
        <v>8</v>
      </c>
      <c r="P8" s="212">
        <v>5</v>
      </c>
      <c r="Q8" s="212">
        <v>8</v>
      </c>
      <c r="R8" s="186">
        <v>2</v>
      </c>
      <c r="S8" s="212" t="s">
        <v>189</v>
      </c>
      <c r="T8" s="324">
        <v>0.1933</v>
      </c>
      <c r="U8" s="212" t="s">
        <v>189</v>
      </c>
      <c r="V8" s="324">
        <v>0.23</v>
      </c>
      <c r="W8" s="186">
        <v>2</v>
      </c>
      <c r="X8" s="325"/>
      <c r="Z8" s="325"/>
    </row>
    <row r="9" spans="1:26" ht="21" customHeight="1" x14ac:dyDescent="0.2">
      <c r="A9" s="331">
        <v>2</v>
      </c>
      <c r="B9" s="331" t="s">
        <v>32</v>
      </c>
      <c r="C9" s="332" t="s">
        <v>123</v>
      </c>
      <c r="D9" s="349"/>
      <c r="E9" s="350">
        <v>26</v>
      </c>
      <c r="F9" s="350">
        <v>1138</v>
      </c>
      <c r="G9" s="351" t="s">
        <v>11</v>
      </c>
      <c r="H9" s="334"/>
      <c r="I9" s="334"/>
      <c r="J9" s="334"/>
      <c r="K9" s="334"/>
      <c r="L9" s="334"/>
      <c r="M9" s="334"/>
      <c r="N9" s="335">
        <v>3</v>
      </c>
      <c r="O9" s="335">
        <v>5</v>
      </c>
      <c r="P9" s="335">
        <v>5</v>
      </c>
      <c r="Q9" s="335">
        <v>9</v>
      </c>
      <c r="R9" s="336">
        <v>5</v>
      </c>
      <c r="S9" s="335" t="s">
        <v>189</v>
      </c>
      <c r="T9" s="352">
        <v>0.22459999999999999</v>
      </c>
      <c r="U9" s="335" t="s">
        <v>189</v>
      </c>
      <c r="V9" s="352">
        <v>0.37</v>
      </c>
      <c r="W9" s="336">
        <v>2</v>
      </c>
      <c r="X9" s="325"/>
    </row>
    <row r="10" spans="1:26" ht="21" customHeight="1" x14ac:dyDescent="0.2">
      <c r="A10" s="264">
        <v>3</v>
      </c>
      <c r="B10" s="264" t="s">
        <v>32</v>
      </c>
      <c r="C10" s="283" t="s">
        <v>124</v>
      </c>
      <c r="D10" s="284"/>
      <c r="E10" s="297">
        <v>41</v>
      </c>
      <c r="F10" s="326">
        <v>1139</v>
      </c>
      <c r="G10" s="327" t="s">
        <v>11</v>
      </c>
      <c r="H10" s="179"/>
      <c r="I10" s="179"/>
      <c r="J10" s="179"/>
      <c r="K10" s="179"/>
      <c r="L10" s="179"/>
      <c r="M10" s="179"/>
      <c r="N10" s="266">
        <v>3</v>
      </c>
      <c r="O10" s="266">
        <v>4</v>
      </c>
      <c r="P10" s="266">
        <v>5</v>
      </c>
      <c r="Q10" s="266">
        <v>9</v>
      </c>
      <c r="R10" s="267">
        <v>4</v>
      </c>
      <c r="S10" s="266" t="s">
        <v>189</v>
      </c>
      <c r="T10" s="328">
        <v>0.44500000000000001</v>
      </c>
      <c r="U10" s="266" t="s">
        <v>189</v>
      </c>
      <c r="V10" s="328">
        <v>0.34</v>
      </c>
      <c r="W10" s="267">
        <v>2</v>
      </c>
    </row>
    <row r="11" spans="1:26" ht="21" customHeight="1" thickBot="1" x14ac:dyDescent="0.25">
      <c r="A11" s="298">
        <v>1</v>
      </c>
      <c r="B11" s="298" t="s">
        <v>32</v>
      </c>
      <c r="C11" s="323" t="s">
        <v>134</v>
      </c>
      <c r="D11" s="320"/>
      <c r="E11" s="299">
        <v>23</v>
      </c>
      <c r="F11" s="359">
        <v>1144</v>
      </c>
      <c r="G11" s="329" t="s">
        <v>37</v>
      </c>
      <c r="H11" s="175"/>
      <c r="I11" s="175"/>
      <c r="J11" s="175"/>
      <c r="K11" s="175"/>
      <c r="L11" s="175"/>
      <c r="M11" s="175"/>
      <c r="N11" s="271">
        <v>3</v>
      </c>
      <c r="O11" s="271">
        <v>9</v>
      </c>
      <c r="P11" s="271">
        <v>4</v>
      </c>
      <c r="Q11" s="271">
        <v>7</v>
      </c>
      <c r="R11" s="272">
        <v>6</v>
      </c>
      <c r="S11" s="271" t="s">
        <v>189</v>
      </c>
      <c r="T11" s="330">
        <v>0.47610000000000002</v>
      </c>
      <c r="U11" s="271" t="s">
        <v>189</v>
      </c>
      <c r="V11" s="330">
        <v>0.4</v>
      </c>
      <c r="W11" s="272">
        <v>2</v>
      </c>
    </row>
    <row r="12" spans="1:26" ht="21" customHeight="1" thickTop="1" x14ac:dyDescent="0.2">
      <c r="A12" s="264">
        <v>4</v>
      </c>
      <c r="B12" s="353" t="s">
        <v>32</v>
      </c>
      <c r="C12" s="354" t="s">
        <v>85</v>
      </c>
      <c r="D12" s="264"/>
      <c r="E12" s="355">
        <v>25</v>
      </c>
      <c r="F12" s="356">
        <v>1132</v>
      </c>
      <c r="G12" s="357" t="s">
        <v>76</v>
      </c>
      <c r="H12" s="287"/>
      <c r="I12" s="287"/>
      <c r="J12" s="287"/>
      <c r="K12" s="287"/>
      <c r="L12" s="287"/>
      <c r="M12" s="287"/>
      <c r="N12" s="288">
        <v>3</v>
      </c>
      <c r="O12" s="288">
        <v>3</v>
      </c>
      <c r="P12" s="288">
        <v>4</v>
      </c>
      <c r="Q12" s="288">
        <v>5</v>
      </c>
      <c r="R12" s="289">
        <v>3</v>
      </c>
      <c r="S12" s="288" t="s">
        <v>189</v>
      </c>
      <c r="T12" s="358">
        <v>0.45350000000000001</v>
      </c>
      <c r="U12" s="288" t="s">
        <v>191</v>
      </c>
      <c r="V12" s="358" t="s">
        <v>191</v>
      </c>
      <c r="W12" s="289"/>
    </row>
    <row r="13" spans="1:26" ht="21" customHeight="1" x14ac:dyDescent="0.55000000000000004">
      <c r="A13" s="194"/>
      <c r="B13" s="194"/>
      <c r="C13" s="205"/>
      <c r="D13" s="195"/>
      <c r="E13" s="194"/>
      <c r="F13" s="196"/>
      <c r="G13" s="197"/>
      <c r="H13" s="179"/>
      <c r="I13" s="179"/>
      <c r="J13" s="179"/>
      <c r="K13" s="179"/>
      <c r="L13" s="179"/>
      <c r="M13" s="179"/>
      <c r="N13" s="160"/>
      <c r="O13" s="160"/>
      <c r="P13" s="160"/>
      <c r="Q13" s="160"/>
      <c r="R13" s="146"/>
      <c r="S13" s="160"/>
      <c r="T13" s="160"/>
      <c r="U13" s="160"/>
      <c r="V13" s="160"/>
      <c r="W13" s="146"/>
    </row>
    <row r="14" spans="1:26" ht="17.45" customHeight="1" x14ac:dyDescent="0.55000000000000004">
      <c r="B14" s="161" t="s">
        <v>182</v>
      </c>
      <c r="C14" s="162"/>
      <c r="D14" s="163"/>
    </row>
    <row r="15" spans="1:26" ht="17.45" customHeight="1" x14ac:dyDescent="0.2">
      <c r="B15" s="161" t="s">
        <v>183</v>
      </c>
      <c r="C15" s="370">
        <f ca="1">NOW()</f>
        <v>42619.406378009262</v>
      </c>
      <c r="D15" s="370"/>
    </row>
  </sheetData>
  <autoFilter ref="A6:W6">
    <sortState ref="A7:W12">
      <sortCondition ref="W6"/>
    </sortState>
  </autoFilter>
  <mergeCells count="9">
    <mergeCell ref="S4:V4"/>
    <mergeCell ref="C15:D15"/>
    <mergeCell ref="N4:Q4"/>
    <mergeCell ref="A1:G1"/>
    <mergeCell ref="A2:G2"/>
    <mergeCell ref="A3:G3"/>
    <mergeCell ref="A4:G4"/>
    <mergeCell ref="N5:Q5"/>
    <mergeCell ref="S5:T5"/>
  </mergeCells>
  <dataValidations count="1">
    <dataValidation type="list" allowBlank="1" showInputMessage="1" showErrorMessage="1" sqref="B7:B13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6"/>
  <sheetViews>
    <sheetView showGridLines="0" zoomScale="110" zoomScaleNormal="110" workbookViewId="0">
      <pane ySplit="6" topLeftCell="A7" activePane="bottomLeft" state="frozen"/>
      <selection activeCell="B5" sqref="B1:B1048576"/>
      <selection pane="bottomLeft" activeCell="W8" sqref="W8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4.69921875" style="142" bestFit="1" customWidth="1"/>
    <col min="4" max="4" width="6.59765625" style="142" hidden="1" customWidth="1"/>
    <col min="5" max="5" width="5.59765625" style="142" customWidth="1"/>
    <col min="6" max="6" width="5.8984375" style="142" customWidth="1"/>
    <col min="7" max="7" width="16.5" style="142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4.296875" style="145" hidden="1" customWidth="1"/>
    <col min="18" max="18" width="7.69921875" style="142" hidden="1" customWidth="1"/>
    <col min="19" max="19" width="4.69921875" style="142" customWidth="1"/>
    <col min="20" max="20" width="5.59765625" style="142" customWidth="1"/>
    <col min="21" max="21" width="4.69921875" style="142" customWidth="1"/>
    <col min="22" max="22" width="5.59765625" style="142" customWidth="1"/>
    <col min="23" max="23" width="7.69921875" style="142" customWidth="1"/>
    <col min="24" max="132" width="5.3984375" style="142"/>
    <col min="133" max="16384" width="5.3984375" style="147"/>
  </cols>
  <sheetData>
    <row r="1" spans="1:24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4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4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4" ht="26.1" customHeight="1" x14ac:dyDescent="0.55000000000000004">
      <c r="A4" s="382" t="s">
        <v>173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4" ht="26.1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4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155" t="s">
        <v>180</v>
      </c>
    </row>
    <row r="7" spans="1:24" ht="23.25" customHeight="1" x14ac:dyDescent="0.2">
      <c r="A7" s="208">
        <v>5</v>
      </c>
      <c r="B7" s="208" t="s">
        <v>34</v>
      </c>
      <c r="C7" s="209" t="s">
        <v>121</v>
      </c>
      <c r="D7" s="208"/>
      <c r="E7" s="208">
        <v>19</v>
      </c>
      <c r="F7" s="208">
        <v>1222</v>
      </c>
      <c r="G7" s="218" t="s">
        <v>37</v>
      </c>
      <c r="N7" s="212">
        <v>3</v>
      </c>
      <c r="O7" s="212">
        <v>8</v>
      </c>
      <c r="P7" s="212">
        <v>5</v>
      </c>
      <c r="Q7" s="212">
        <v>11</v>
      </c>
      <c r="R7" s="186">
        <v>2</v>
      </c>
      <c r="S7" s="212" t="s">
        <v>189</v>
      </c>
      <c r="T7" s="212">
        <v>0.29389999999999999</v>
      </c>
      <c r="U7" s="212" t="s">
        <v>189</v>
      </c>
      <c r="V7" s="262">
        <v>1.25</v>
      </c>
      <c r="W7" s="186">
        <v>1</v>
      </c>
      <c r="X7" s="322"/>
    </row>
    <row r="8" spans="1:24" ht="23.25" customHeight="1" x14ac:dyDescent="0.2">
      <c r="A8" s="208">
        <v>4</v>
      </c>
      <c r="B8" s="208" t="s">
        <v>34</v>
      </c>
      <c r="C8" s="209" t="s">
        <v>122</v>
      </c>
      <c r="D8" s="219"/>
      <c r="E8" s="208">
        <v>20</v>
      </c>
      <c r="F8" s="208">
        <v>1223</v>
      </c>
      <c r="G8" s="220" t="s">
        <v>11</v>
      </c>
      <c r="N8" s="212">
        <v>3</v>
      </c>
      <c r="O8" s="212">
        <v>8</v>
      </c>
      <c r="P8" s="212">
        <v>4</v>
      </c>
      <c r="Q8" s="212">
        <v>9</v>
      </c>
      <c r="R8" s="186">
        <v>3</v>
      </c>
      <c r="S8" s="212" t="s">
        <v>189</v>
      </c>
      <c r="T8" s="212">
        <v>0.3624</v>
      </c>
      <c r="U8" s="212" t="s">
        <v>189</v>
      </c>
      <c r="V8" s="262">
        <v>2.23</v>
      </c>
      <c r="W8" s="186">
        <v>2</v>
      </c>
      <c r="X8" s="322"/>
    </row>
    <row r="9" spans="1:24" ht="23.25" customHeight="1" x14ac:dyDescent="0.2">
      <c r="A9" s="331">
        <v>3</v>
      </c>
      <c r="B9" s="331" t="s">
        <v>34</v>
      </c>
      <c r="C9" s="332" t="s">
        <v>118</v>
      </c>
      <c r="D9" s="331"/>
      <c r="E9" s="331">
        <v>33</v>
      </c>
      <c r="F9" s="331">
        <v>1221</v>
      </c>
      <c r="G9" s="333" t="s">
        <v>37</v>
      </c>
      <c r="H9" s="334"/>
      <c r="I9" s="334"/>
      <c r="J9" s="334"/>
      <c r="K9" s="334"/>
      <c r="L9" s="334"/>
      <c r="M9" s="334"/>
      <c r="N9" s="335">
        <v>2</v>
      </c>
      <c r="O9" s="335">
        <v>7</v>
      </c>
      <c r="P9" s="335">
        <v>3</v>
      </c>
      <c r="Q9" s="335">
        <v>8</v>
      </c>
      <c r="R9" s="336">
        <v>4</v>
      </c>
      <c r="S9" s="335" t="s">
        <v>189</v>
      </c>
      <c r="T9" s="335">
        <v>0.33210000000000001</v>
      </c>
      <c r="U9" s="335">
        <v>21</v>
      </c>
      <c r="V9" s="337">
        <v>1.5</v>
      </c>
      <c r="W9" s="336">
        <v>3</v>
      </c>
    </row>
    <row r="10" spans="1:24" ht="23.25" customHeight="1" thickBot="1" x14ac:dyDescent="0.25">
      <c r="A10" s="341">
        <v>6</v>
      </c>
      <c r="B10" s="341" t="s">
        <v>34</v>
      </c>
      <c r="C10" s="342" t="s">
        <v>129</v>
      </c>
      <c r="D10" s="343"/>
      <c r="E10" s="341">
        <v>21</v>
      </c>
      <c r="F10" s="341">
        <v>1224</v>
      </c>
      <c r="G10" s="344" t="s">
        <v>127</v>
      </c>
      <c r="H10" s="345"/>
      <c r="I10" s="345"/>
      <c r="J10" s="345"/>
      <c r="K10" s="345"/>
      <c r="L10" s="345"/>
      <c r="M10" s="345"/>
      <c r="N10" s="346">
        <v>3</v>
      </c>
      <c r="O10" s="346">
        <v>3</v>
      </c>
      <c r="P10" s="346">
        <v>5</v>
      </c>
      <c r="Q10" s="346">
        <v>8</v>
      </c>
      <c r="R10" s="347">
        <v>1</v>
      </c>
      <c r="S10" s="346" t="s">
        <v>189</v>
      </c>
      <c r="T10" s="346">
        <v>0.33650000000000002</v>
      </c>
      <c r="U10" s="346">
        <v>21</v>
      </c>
      <c r="V10" s="348">
        <v>2.25</v>
      </c>
      <c r="W10" s="347">
        <v>3</v>
      </c>
    </row>
    <row r="11" spans="1:24" ht="23.25" customHeight="1" thickTop="1" x14ac:dyDescent="0.2">
      <c r="A11" s="264">
        <v>1</v>
      </c>
      <c r="B11" s="264" t="s">
        <v>34</v>
      </c>
      <c r="C11" s="338" t="s">
        <v>175</v>
      </c>
      <c r="D11" s="284"/>
      <c r="E11" s="339">
        <v>20</v>
      </c>
      <c r="F11" s="339">
        <v>1226</v>
      </c>
      <c r="G11" s="340" t="s">
        <v>142</v>
      </c>
      <c r="H11" s="179"/>
      <c r="I11" s="179"/>
      <c r="J11" s="179"/>
      <c r="K11" s="179"/>
      <c r="L11" s="179"/>
      <c r="M11" s="179"/>
      <c r="N11" s="266">
        <v>0</v>
      </c>
      <c r="O11" s="266">
        <v>0</v>
      </c>
      <c r="P11" s="266">
        <v>0</v>
      </c>
      <c r="Q11" s="266">
        <v>0</v>
      </c>
      <c r="R11" s="267">
        <v>5</v>
      </c>
      <c r="S11" s="266" t="s">
        <v>30</v>
      </c>
      <c r="T11" s="266" t="s">
        <v>30</v>
      </c>
      <c r="U11" s="266" t="s">
        <v>30</v>
      </c>
      <c r="V11" s="266" t="s">
        <v>30</v>
      </c>
      <c r="W11" s="267"/>
    </row>
    <row r="12" spans="1:24" ht="23.25" customHeight="1" x14ac:dyDescent="0.2">
      <c r="A12" s="208">
        <v>2</v>
      </c>
      <c r="B12" s="208" t="s">
        <v>34</v>
      </c>
      <c r="C12" s="217" t="s">
        <v>145</v>
      </c>
      <c r="D12" s="168"/>
      <c r="E12" s="180">
        <v>22</v>
      </c>
      <c r="F12" s="180">
        <v>1225</v>
      </c>
      <c r="G12" s="171" t="s">
        <v>142</v>
      </c>
      <c r="N12" s="212">
        <v>0</v>
      </c>
      <c r="O12" s="212">
        <v>0</v>
      </c>
      <c r="P12" s="212">
        <v>0</v>
      </c>
      <c r="Q12" s="212">
        <v>0</v>
      </c>
      <c r="R12" s="186">
        <v>5</v>
      </c>
      <c r="S12" s="212" t="s">
        <v>30</v>
      </c>
      <c r="T12" s="212" t="s">
        <v>30</v>
      </c>
      <c r="U12" s="212" t="s">
        <v>30</v>
      </c>
      <c r="V12" s="212" t="s">
        <v>30</v>
      </c>
      <c r="W12" s="186"/>
    </row>
    <row r="14" spans="1:24" ht="17.45" customHeight="1" x14ac:dyDescent="0.55000000000000004">
      <c r="B14" s="161" t="s">
        <v>182</v>
      </c>
      <c r="C14" s="162"/>
      <c r="D14" s="163"/>
    </row>
    <row r="15" spans="1:24" ht="17.45" customHeight="1" x14ac:dyDescent="0.55000000000000004">
      <c r="B15" s="164"/>
      <c r="C15" s="165"/>
      <c r="D15" s="166"/>
    </row>
    <row r="16" spans="1:24" ht="17.45" customHeight="1" x14ac:dyDescent="0.2">
      <c r="B16" s="161" t="s">
        <v>183</v>
      </c>
      <c r="C16" s="370">
        <f ca="1">NOW()</f>
        <v>42619.406378009262</v>
      </c>
      <c r="D16" s="370"/>
    </row>
  </sheetData>
  <autoFilter ref="A6:W6">
    <sortState ref="A7:W12">
      <sortCondition ref="W6"/>
    </sortState>
  </autoFilter>
  <mergeCells count="9">
    <mergeCell ref="S4:V4"/>
    <mergeCell ref="C16:D16"/>
    <mergeCell ref="N4:Q4"/>
    <mergeCell ref="A1:G1"/>
    <mergeCell ref="A2:G2"/>
    <mergeCell ref="A3:G3"/>
    <mergeCell ref="A4:G4"/>
    <mergeCell ref="N5:Q5"/>
    <mergeCell ref="S5:T5"/>
  </mergeCells>
  <dataValidations count="1">
    <dataValidation type="list" allowBlank="1" showInputMessage="1" showErrorMessage="1" sqref="B7:B12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6"/>
  <sheetViews>
    <sheetView showGridLines="0" zoomScale="110" zoomScaleNormal="110" workbookViewId="0">
      <pane ySplit="6" topLeftCell="A7" activePane="bottomLeft" state="frozen"/>
      <selection activeCell="B5" sqref="B1:B1048576"/>
      <selection pane="bottomLeft" activeCell="X9" sqref="X9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4.69921875" style="142" bestFit="1" customWidth="1"/>
    <col min="4" max="4" width="6.59765625" style="142" hidden="1" customWidth="1"/>
    <col min="5" max="5" width="4.69921875" style="142" customWidth="1"/>
    <col min="6" max="6" width="4.59765625" style="142" customWidth="1"/>
    <col min="7" max="7" width="19.29687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3.796875" style="145" hidden="1" customWidth="1"/>
    <col min="18" max="18" width="0" style="142" hidden="1" customWidth="1"/>
    <col min="19" max="19" width="4.69921875" style="142" customWidth="1"/>
    <col min="20" max="20" width="5.69921875" style="142" customWidth="1"/>
    <col min="21" max="21" width="4.69921875" style="142" customWidth="1"/>
    <col min="22" max="22" width="5.69921875" style="142" customWidth="1"/>
    <col min="23" max="23" width="6.59765625" style="142" customWidth="1"/>
    <col min="24" max="132" width="5.3984375" style="142"/>
    <col min="133" max="16384" width="5.3984375" style="147"/>
  </cols>
  <sheetData>
    <row r="1" spans="1:23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3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3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3" ht="26.1" customHeight="1" x14ac:dyDescent="0.55000000000000004">
      <c r="A4" s="382" t="s">
        <v>171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3" ht="26.1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3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206" t="s">
        <v>180</v>
      </c>
    </row>
    <row r="7" spans="1:23" ht="24" customHeight="1" x14ac:dyDescent="0.2">
      <c r="A7" s="208">
        <v>6</v>
      </c>
      <c r="B7" s="219" t="s">
        <v>32</v>
      </c>
      <c r="C7" s="226" t="s">
        <v>114</v>
      </c>
      <c r="D7" s="170"/>
      <c r="E7" s="233">
        <v>19</v>
      </c>
      <c r="F7" s="233">
        <v>2115</v>
      </c>
      <c r="G7" s="301" t="s">
        <v>112</v>
      </c>
      <c r="N7" s="212">
        <v>2</v>
      </c>
      <c r="O7" s="212">
        <v>2</v>
      </c>
      <c r="P7" s="212">
        <v>3</v>
      </c>
      <c r="Q7" s="212">
        <v>3</v>
      </c>
      <c r="R7" s="186">
        <v>1</v>
      </c>
      <c r="S7" s="212" t="s">
        <v>189</v>
      </c>
      <c r="T7" s="262">
        <v>0.55200000000000005</v>
      </c>
      <c r="U7" s="212" t="s">
        <v>189</v>
      </c>
      <c r="V7" s="262">
        <v>1.1399999999999999</v>
      </c>
      <c r="W7" s="186">
        <v>1</v>
      </c>
    </row>
    <row r="8" spans="1:23" ht="24" customHeight="1" x14ac:dyDescent="0.2">
      <c r="A8" s="208">
        <v>2</v>
      </c>
      <c r="B8" s="222" t="s">
        <v>32</v>
      </c>
      <c r="C8" s="223" t="s">
        <v>36</v>
      </c>
      <c r="D8" s="208"/>
      <c r="E8" s="210">
        <v>19</v>
      </c>
      <c r="F8" s="210">
        <v>2111</v>
      </c>
      <c r="G8" s="221" t="s">
        <v>109</v>
      </c>
      <c r="N8" s="212">
        <v>0</v>
      </c>
      <c r="O8" s="212">
        <v>0</v>
      </c>
      <c r="P8" s="212">
        <v>2</v>
      </c>
      <c r="Q8" s="212">
        <v>4</v>
      </c>
      <c r="R8" s="186">
        <v>5</v>
      </c>
      <c r="S8" s="212" t="s">
        <v>189</v>
      </c>
      <c r="T8" s="262">
        <v>0.49030000000000001</v>
      </c>
      <c r="U8" s="212">
        <v>21</v>
      </c>
      <c r="V8" s="262">
        <v>1.45</v>
      </c>
      <c r="W8" s="186">
        <v>2</v>
      </c>
    </row>
    <row r="9" spans="1:23" ht="24" customHeight="1" x14ac:dyDescent="0.2">
      <c r="A9" s="208">
        <v>3</v>
      </c>
      <c r="B9" s="208" t="s">
        <v>32</v>
      </c>
      <c r="C9" s="217" t="s">
        <v>158</v>
      </c>
      <c r="D9" s="168"/>
      <c r="E9" s="210">
        <v>2559</v>
      </c>
      <c r="F9" s="189">
        <v>2119</v>
      </c>
      <c r="G9" s="190" t="s">
        <v>112</v>
      </c>
      <c r="N9" s="212">
        <v>1</v>
      </c>
      <c r="O9" s="212">
        <v>3</v>
      </c>
      <c r="P9" s="212">
        <v>4</v>
      </c>
      <c r="Q9" s="212">
        <v>11</v>
      </c>
      <c r="R9" s="186">
        <v>4</v>
      </c>
      <c r="S9" s="212" t="s">
        <v>189</v>
      </c>
      <c r="T9" s="262">
        <v>0.37040000000000001</v>
      </c>
      <c r="U9" s="212">
        <v>21</v>
      </c>
      <c r="V9" s="262">
        <v>2.17</v>
      </c>
      <c r="W9" s="186">
        <v>3</v>
      </c>
    </row>
    <row r="10" spans="1:23" ht="24" customHeight="1" thickBot="1" x14ac:dyDescent="0.25">
      <c r="A10" s="298">
        <v>5</v>
      </c>
      <c r="B10" s="298" t="s">
        <v>32</v>
      </c>
      <c r="C10" s="319" t="s">
        <v>147</v>
      </c>
      <c r="D10" s="320"/>
      <c r="E10" s="321">
        <v>19</v>
      </c>
      <c r="F10" s="321">
        <v>2118</v>
      </c>
      <c r="G10" s="319" t="s">
        <v>142</v>
      </c>
      <c r="H10" s="175"/>
      <c r="I10" s="175"/>
      <c r="J10" s="175"/>
      <c r="K10" s="175"/>
      <c r="L10" s="175"/>
      <c r="M10" s="175"/>
      <c r="N10" s="294">
        <v>1</v>
      </c>
      <c r="O10" s="294">
        <v>1</v>
      </c>
      <c r="P10" s="294">
        <v>3</v>
      </c>
      <c r="Q10" s="294">
        <v>8</v>
      </c>
      <c r="R10" s="295">
        <v>2</v>
      </c>
      <c r="S10" s="294" t="s">
        <v>189</v>
      </c>
      <c r="T10" s="296">
        <v>1.1082000000000001</v>
      </c>
      <c r="U10" s="294">
        <v>21</v>
      </c>
      <c r="V10" s="296">
        <v>2.2200000000000002</v>
      </c>
      <c r="W10" s="295">
        <v>3</v>
      </c>
    </row>
    <row r="11" spans="1:23" ht="24" customHeight="1" thickTop="1" x14ac:dyDescent="0.2">
      <c r="A11" s="264">
        <v>1</v>
      </c>
      <c r="B11" s="264" t="s">
        <v>32</v>
      </c>
      <c r="C11" s="283" t="s">
        <v>97</v>
      </c>
      <c r="D11" s="264"/>
      <c r="E11" s="281">
        <v>19</v>
      </c>
      <c r="F11" s="281">
        <v>2113</v>
      </c>
      <c r="G11" s="282" t="s">
        <v>87</v>
      </c>
      <c r="H11" s="179"/>
      <c r="I11" s="179"/>
      <c r="J11" s="179"/>
      <c r="K11" s="179"/>
      <c r="L11" s="179"/>
      <c r="M11" s="179"/>
      <c r="N11" s="266">
        <v>0</v>
      </c>
      <c r="O11" s="266">
        <v>0</v>
      </c>
      <c r="P11" s="266">
        <v>2</v>
      </c>
      <c r="Q11" s="266">
        <v>8</v>
      </c>
      <c r="R11" s="267">
        <v>6</v>
      </c>
      <c r="S11" s="266">
        <v>14</v>
      </c>
      <c r="T11" s="268">
        <v>1.53</v>
      </c>
      <c r="U11" s="266">
        <v>21</v>
      </c>
      <c r="V11" s="268">
        <v>1.27</v>
      </c>
      <c r="W11" s="267">
        <v>5</v>
      </c>
    </row>
    <row r="12" spans="1:23" ht="24" customHeight="1" x14ac:dyDescent="0.2">
      <c r="A12" s="208">
        <v>4</v>
      </c>
      <c r="B12" s="208" t="s">
        <v>32</v>
      </c>
      <c r="C12" s="209" t="s">
        <v>106</v>
      </c>
      <c r="D12" s="219"/>
      <c r="E12" s="228">
        <v>19</v>
      </c>
      <c r="F12" s="228">
        <v>2114</v>
      </c>
      <c r="G12" s="318" t="s">
        <v>87</v>
      </c>
      <c r="N12" s="212">
        <v>1</v>
      </c>
      <c r="O12" s="212">
        <v>2</v>
      </c>
      <c r="P12" s="212">
        <v>2</v>
      </c>
      <c r="Q12" s="212">
        <v>4</v>
      </c>
      <c r="R12" s="186">
        <v>3</v>
      </c>
      <c r="S12" s="212" t="s">
        <v>189</v>
      </c>
      <c r="T12" s="262">
        <v>1.0576000000000001</v>
      </c>
      <c r="U12" s="212" t="s">
        <v>191</v>
      </c>
      <c r="V12" s="262" t="s">
        <v>191</v>
      </c>
      <c r="W12" s="186">
        <v>6</v>
      </c>
    </row>
    <row r="14" spans="1:23" ht="17.45" customHeight="1" x14ac:dyDescent="0.55000000000000004">
      <c r="B14" s="161" t="s">
        <v>182</v>
      </c>
      <c r="C14" s="162"/>
      <c r="D14" s="163"/>
    </row>
    <row r="15" spans="1:23" ht="17.45" customHeight="1" x14ac:dyDescent="0.55000000000000004">
      <c r="B15" s="164"/>
      <c r="C15" s="165"/>
      <c r="D15" s="166"/>
    </row>
    <row r="16" spans="1:23" ht="17.45" customHeight="1" x14ac:dyDescent="0.2">
      <c r="B16" s="161" t="s">
        <v>183</v>
      </c>
      <c r="C16" s="370">
        <f ca="1">NOW()</f>
        <v>42619.406378009262</v>
      </c>
      <c r="D16" s="370"/>
    </row>
  </sheetData>
  <autoFilter ref="A6:W6">
    <sortState ref="A7:W12">
      <sortCondition ref="W6"/>
    </sortState>
  </autoFilter>
  <mergeCells count="9">
    <mergeCell ref="S4:V4"/>
    <mergeCell ref="C16:D16"/>
    <mergeCell ref="N4:Q4"/>
    <mergeCell ref="A1:G1"/>
    <mergeCell ref="A2:G2"/>
    <mergeCell ref="A3:G3"/>
    <mergeCell ref="A4:G4"/>
    <mergeCell ref="N5:Q5"/>
    <mergeCell ref="S5:T5"/>
  </mergeCells>
  <dataValidations disablePrompts="1" count="1">
    <dataValidation type="list" allowBlank="1" showInputMessage="1" showErrorMessage="1" sqref="B7:B12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14"/>
  <sheetViews>
    <sheetView showGridLines="0" workbookViewId="0">
      <pane ySplit="6" topLeftCell="A7" activePane="bottomLeft" state="frozen"/>
      <selection activeCell="A7" sqref="A7:XFD12"/>
      <selection pane="bottomLeft" activeCell="W11" sqref="W11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4.69921875" style="142" bestFit="1" customWidth="1"/>
    <col min="4" max="4" width="6.59765625" style="142" hidden="1" customWidth="1"/>
    <col min="5" max="5" width="4.09765625" style="142" customWidth="1"/>
    <col min="6" max="6" width="4.69921875" style="142" customWidth="1"/>
    <col min="7" max="7" width="19.29687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3.59765625" style="145" hidden="1" customWidth="1"/>
    <col min="18" max="18" width="5.59765625" style="142" hidden="1" customWidth="1"/>
    <col min="19" max="19" width="4.69921875" style="142" customWidth="1"/>
    <col min="20" max="20" width="5.59765625" style="142" customWidth="1"/>
    <col min="21" max="21" width="4.69921875" style="142" customWidth="1"/>
    <col min="22" max="23" width="5.59765625" style="142" customWidth="1"/>
    <col min="24" max="132" width="5.3984375" style="142"/>
    <col min="133" max="16384" width="5.3984375" style="147"/>
  </cols>
  <sheetData>
    <row r="1" spans="1:23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3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3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3" ht="26.1" customHeight="1" x14ac:dyDescent="0.55000000000000004">
      <c r="A4" s="382" t="s">
        <v>172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3" ht="26.1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3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155" t="s">
        <v>180</v>
      </c>
    </row>
    <row r="7" spans="1:23" ht="24" customHeight="1" x14ac:dyDescent="0.2">
      <c r="A7" s="208">
        <v>4</v>
      </c>
      <c r="B7" s="210" t="s">
        <v>34</v>
      </c>
      <c r="C7" s="300" t="s">
        <v>152</v>
      </c>
      <c r="D7" s="170"/>
      <c r="E7" s="210">
        <v>19</v>
      </c>
      <c r="F7" s="189">
        <v>2208</v>
      </c>
      <c r="G7" s="185" t="s">
        <v>56</v>
      </c>
      <c r="N7" s="212">
        <v>0</v>
      </c>
      <c r="O7" s="212">
        <v>0</v>
      </c>
      <c r="P7" s="212">
        <v>1</v>
      </c>
      <c r="Q7" s="212">
        <v>1</v>
      </c>
      <c r="R7" s="186">
        <v>1</v>
      </c>
      <c r="S7" s="212">
        <v>15</v>
      </c>
      <c r="T7" s="262">
        <v>1.3142</v>
      </c>
      <c r="U7" s="212">
        <v>13</v>
      </c>
      <c r="V7" s="262">
        <v>2.35</v>
      </c>
      <c r="W7" s="186">
        <v>1</v>
      </c>
    </row>
    <row r="8" spans="1:23" ht="24" customHeight="1" x14ac:dyDescent="0.2">
      <c r="A8" s="208">
        <v>3</v>
      </c>
      <c r="B8" s="233" t="s">
        <v>34</v>
      </c>
      <c r="C8" s="301" t="s">
        <v>51</v>
      </c>
      <c r="D8" s="208"/>
      <c r="E8" s="233">
        <v>19</v>
      </c>
      <c r="F8" s="233">
        <v>2205</v>
      </c>
      <c r="G8" s="235" t="s">
        <v>142</v>
      </c>
      <c r="N8" s="212">
        <v>0</v>
      </c>
      <c r="O8" s="212">
        <v>0</v>
      </c>
      <c r="P8" s="212">
        <v>0</v>
      </c>
      <c r="Q8" s="212">
        <v>0</v>
      </c>
      <c r="R8" s="186">
        <v>2</v>
      </c>
      <c r="S8" s="212">
        <v>14</v>
      </c>
      <c r="T8" s="262">
        <v>2.4228999999999998</v>
      </c>
      <c r="U8" s="212">
        <v>12</v>
      </c>
      <c r="V8" s="262">
        <v>1.17</v>
      </c>
      <c r="W8" s="186">
        <v>2</v>
      </c>
    </row>
    <row r="9" spans="1:23" ht="24" customHeight="1" x14ac:dyDescent="0.2">
      <c r="A9" s="208">
        <v>2</v>
      </c>
      <c r="B9" s="224" t="s">
        <v>34</v>
      </c>
      <c r="C9" s="302" t="s">
        <v>98</v>
      </c>
      <c r="D9" s="208"/>
      <c r="E9" s="224">
        <v>18</v>
      </c>
      <c r="F9" s="224">
        <v>2206</v>
      </c>
      <c r="G9" s="225" t="s">
        <v>109</v>
      </c>
      <c r="N9" s="212">
        <v>0</v>
      </c>
      <c r="O9" s="212">
        <v>0</v>
      </c>
      <c r="P9" s="212">
        <v>0</v>
      </c>
      <c r="Q9" s="212">
        <v>0</v>
      </c>
      <c r="R9" s="186">
        <v>2</v>
      </c>
      <c r="S9" s="212">
        <v>13</v>
      </c>
      <c r="T9" s="262">
        <v>2.2033999999999998</v>
      </c>
      <c r="U9" s="212">
        <v>9</v>
      </c>
      <c r="V9" s="262">
        <v>2.2400000000000002</v>
      </c>
      <c r="W9" s="186">
        <v>3</v>
      </c>
    </row>
    <row r="10" spans="1:23" ht="24" customHeight="1" x14ac:dyDescent="0.2">
      <c r="A10" s="208">
        <v>1</v>
      </c>
      <c r="B10" s="228" t="s">
        <v>34</v>
      </c>
      <c r="C10" s="188" t="s">
        <v>144</v>
      </c>
      <c r="D10" s="219"/>
      <c r="E10" s="187">
        <v>19</v>
      </c>
      <c r="F10" s="187">
        <v>2207</v>
      </c>
      <c r="G10" s="188" t="s">
        <v>142</v>
      </c>
      <c r="N10" s="212">
        <v>0</v>
      </c>
      <c r="O10" s="212">
        <v>0</v>
      </c>
      <c r="P10" s="212">
        <v>0</v>
      </c>
      <c r="Q10" s="212">
        <v>0</v>
      </c>
      <c r="R10" s="186">
        <v>2</v>
      </c>
      <c r="S10" s="212">
        <v>14</v>
      </c>
      <c r="T10" s="262">
        <v>3</v>
      </c>
      <c r="U10" s="212">
        <v>1</v>
      </c>
      <c r="V10" s="262">
        <v>0.3</v>
      </c>
      <c r="W10" s="186">
        <v>3</v>
      </c>
    </row>
    <row r="11" spans="1:23" ht="17.45" customHeight="1" x14ac:dyDescent="0.2">
      <c r="S11" s="160"/>
      <c r="T11" s="160"/>
      <c r="U11" s="160"/>
      <c r="V11" s="160"/>
      <c r="W11" s="146"/>
    </row>
    <row r="12" spans="1:23" ht="17.45" customHeight="1" x14ac:dyDescent="0.55000000000000004">
      <c r="B12" s="161" t="s">
        <v>182</v>
      </c>
      <c r="C12" s="162"/>
      <c r="D12" s="163"/>
      <c r="S12" s="160"/>
      <c r="T12" s="160"/>
      <c r="U12" s="160"/>
      <c r="V12" s="160"/>
      <c r="W12" s="146"/>
    </row>
    <row r="13" spans="1:23" ht="17.45" customHeight="1" x14ac:dyDescent="0.55000000000000004">
      <c r="B13" s="164"/>
      <c r="C13" s="165"/>
      <c r="D13" s="166"/>
    </row>
    <row r="14" spans="1:23" ht="17.45" customHeight="1" x14ac:dyDescent="0.2">
      <c r="B14" s="161" t="s">
        <v>183</v>
      </c>
      <c r="C14" s="370">
        <f ca="1">NOW()</f>
        <v>42619.406378009262</v>
      </c>
      <c r="D14" s="370"/>
    </row>
  </sheetData>
  <autoFilter ref="A6:W6">
    <sortState ref="A7:W10">
      <sortCondition ref="W6"/>
    </sortState>
  </autoFilter>
  <mergeCells count="9">
    <mergeCell ref="S4:V4"/>
    <mergeCell ref="C14:D14"/>
    <mergeCell ref="N4:Q4"/>
    <mergeCell ref="A1:G1"/>
    <mergeCell ref="A2:G2"/>
    <mergeCell ref="A3:G3"/>
    <mergeCell ref="A4:G4"/>
    <mergeCell ref="N5:Q5"/>
    <mergeCell ref="S5:T5"/>
  </mergeCells>
  <dataValidations count="1">
    <dataValidation type="list" allowBlank="1" showInputMessage="1" showErrorMessage="1" sqref="B7:B10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14"/>
  <sheetViews>
    <sheetView showGridLines="0" zoomScale="120" zoomScaleNormal="120" workbookViewId="0">
      <pane ySplit="6" topLeftCell="A10" activePane="bottomLeft" state="frozen"/>
      <selection activeCell="B5" sqref="B1:B1048576"/>
      <selection pane="bottomLeft" activeCell="G6" sqref="G6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4.69921875" style="142" bestFit="1" customWidth="1"/>
    <col min="4" max="4" width="6.59765625" style="142" hidden="1" customWidth="1"/>
    <col min="5" max="5" width="4.19921875" style="142" customWidth="1"/>
    <col min="6" max="6" width="4.5" style="142" customWidth="1"/>
    <col min="7" max="7" width="19.29687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4.09765625" style="145" hidden="1" customWidth="1"/>
    <col min="18" max="18" width="0" style="142" hidden="1" customWidth="1"/>
    <col min="19" max="19" width="4.69921875" style="142" customWidth="1"/>
    <col min="20" max="20" width="5.69921875" style="142" customWidth="1"/>
    <col min="21" max="21" width="4.69921875" style="142" customWidth="1"/>
    <col min="22" max="22" width="5.69921875" style="142" customWidth="1"/>
    <col min="23" max="23" width="6.59765625" style="142" customWidth="1"/>
    <col min="24" max="132" width="5.3984375" style="142"/>
    <col min="133" max="16384" width="5.3984375" style="147"/>
  </cols>
  <sheetData>
    <row r="1" spans="1:23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3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3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3" ht="26.1" customHeight="1" x14ac:dyDescent="0.55000000000000004">
      <c r="A4" s="382" t="s">
        <v>170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3" ht="26.1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3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155" t="s">
        <v>180</v>
      </c>
    </row>
    <row r="7" spans="1:23" ht="24" customHeight="1" x14ac:dyDescent="0.2">
      <c r="A7" s="208">
        <v>4</v>
      </c>
      <c r="B7" s="210" t="s">
        <v>32</v>
      </c>
      <c r="C7" s="227" t="s">
        <v>88</v>
      </c>
      <c r="D7" s="168"/>
      <c r="E7" s="210">
        <v>16</v>
      </c>
      <c r="F7" s="210">
        <v>3114</v>
      </c>
      <c r="G7" s="229" t="s">
        <v>87</v>
      </c>
      <c r="N7" s="212">
        <v>5</v>
      </c>
      <c r="O7" s="212">
        <v>5</v>
      </c>
      <c r="P7" s="212">
        <v>5</v>
      </c>
      <c r="Q7" s="212">
        <v>5</v>
      </c>
      <c r="R7" s="186">
        <v>1</v>
      </c>
      <c r="S7" s="212" t="s">
        <v>189</v>
      </c>
      <c r="T7" s="262">
        <v>0.29380000000000001</v>
      </c>
      <c r="U7" s="212" t="s">
        <v>189</v>
      </c>
      <c r="V7" s="262">
        <v>0.42</v>
      </c>
      <c r="W7" s="186">
        <v>1</v>
      </c>
    </row>
    <row r="8" spans="1:23" ht="24" customHeight="1" x14ac:dyDescent="0.2">
      <c r="A8" s="208">
        <v>3</v>
      </c>
      <c r="B8" s="210" t="s">
        <v>32</v>
      </c>
      <c r="C8" s="221" t="s">
        <v>58</v>
      </c>
      <c r="D8" s="208"/>
      <c r="E8" s="210">
        <v>16</v>
      </c>
      <c r="F8" s="210">
        <v>3112</v>
      </c>
      <c r="G8" s="229" t="s">
        <v>140</v>
      </c>
      <c r="N8" s="212">
        <v>5</v>
      </c>
      <c r="O8" s="212">
        <v>6</v>
      </c>
      <c r="P8" s="212">
        <v>5</v>
      </c>
      <c r="Q8" s="212">
        <v>6</v>
      </c>
      <c r="R8" s="186">
        <v>2</v>
      </c>
      <c r="S8" s="212" t="s">
        <v>189</v>
      </c>
      <c r="T8" s="262">
        <v>0.47389999999999999</v>
      </c>
      <c r="U8" s="212" t="s">
        <v>189</v>
      </c>
      <c r="V8" s="262">
        <v>0.42</v>
      </c>
      <c r="W8" s="186">
        <v>2</v>
      </c>
    </row>
    <row r="9" spans="1:23" ht="24" customHeight="1" x14ac:dyDescent="0.2">
      <c r="A9" s="213">
        <v>2</v>
      </c>
      <c r="B9" s="311" t="s">
        <v>32</v>
      </c>
      <c r="C9" s="312" t="s">
        <v>86</v>
      </c>
      <c r="D9" s="313"/>
      <c r="E9" s="311">
        <v>17</v>
      </c>
      <c r="F9" s="311">
        <v>3113</v>
      </c>
      <c r="G9" s="314" t="s">
        <v>87</v>
      </c>
      <c r="H9" s="195"/>
      <c r="I9" s="195"/>
      <c r="J9" s="195"/>
      <c r="K9" s="195"/>
      <c r="L9" s="195"/>
      <c r="M9" s="195"/>
      <c r="N9" s="315">
        <v>4</v>
      </c>
      <c r="O9" s="315">
        <v>5</v>
      </c>
      <c r="P9" s="315">
        <v>4</v>
      </c>
      <c r="Q9" s="315">
        <v>5</v>
      </c>
      <c r="R9" s="316">
        <v>3</v>
      </c>
      <c r="S9" s="315" t="s">
        <v>189</v>
      </c>
      <c r="T9" s="317">
        <v>0.47070000000000001</v>
      </c>
      <c r="U9" s="315" t="s">
        <v>189</v>
      </c>
      <c r="V9" s="317">
        <v>1.02</v>
      </c>
      <c r="W9" s="316">
        <v>2</v>
      </c>
    </row>
    <row r="10" spans="1:23" ht="24" customHeight="1" x14ac:dyDescent="0.2">
      <c r="A10" s="310">
        <v>1</v>
      </c>
      <c r="B10" s="303" t="s">
        <v>32</v>
      </c>
      <c r="C10" s="304" t="s">
        <v>47</v>
      </c>
      <c r="D10" s="305"/>
      <c r="E10" s="303">
        <v>17</v>
      </c>
      <c r="F10" s="303">
        <v>3111</v>
      </c>
      <c r="G10" s="306" t="s">
        <v>109</v>
      </c>
      <c r="H10" s="195"/>
      <c r="I10" s="195"/>
      <c r="J10" s="195"/>
      <c r="K10" s="195"/>
      <c r="L10" s="195"/>
      <c r="M10" s="195"/>
      <c r="N10" s="307">
        <v>0</v>
      </c>
      <c r="O10" s="307">
        <v>0</v>
      </c>
      <c r="P10" s="307">
        <v>0</v>
      </c>
      <c r="Q10" s="307">
        <v>0</v>
      </c>
      <c r="R10" s="308">
        <v>4</v>
      </c>
      <c r="S10" s="307" t="s">
        <v>189</v>
      </c>
      <c r="T10" s="309">
        <v>1.4276</v>
      </c>
      <c r="U10" s="307">
        <v>17</v>
      </c>
      <c r="V10" s="309">
        <v>2.08</v>
      </c>
      <c r="W10" s="308">
        <v>3</v>
      </c>
    </row>
    <row r="11" spans="1:23" ht="17.45" customHeight="1" x14ac:dyDescent="0.2">
      <c r="S11" s="160"/>
      <c r="T11" s="160"/>
      <c r="U11" s="160"/>
      <c r="V11" s="160"/>
      <c r="W11" s="146"/>
    </row>
    <row r="12" spans="1:23" ht="17.45" customHeight="1" x14ac:dyDescent="0.55000000000000004">
      <c r="B12" s="161" t="s">
        <v>182</v>
      </c>
      <c r="C12" s="162"/>
      <c r="D12" s="163"/>
      <c r="S12" s="160"/>
      <c r="T12" s="160"/>
      <c r="U12" s="160"/>
      <c r="V12" s="160"/>
      <c r="W12" s="146"/>
    </row>
    <row r="13" spans="1:23" ht="17.45" customHeight="1" x14ac:dyDescent="0.55000000000000004">
      <c r="B13" s="164"/>
      <c r="C13" s="165"/>
      <c r="D13" s="166"/>
    </row>
    <row r="14" spans="1:23" ht="17.45" customHeight="1" x14ac:dyDescent="0.2">
      <c r="B14" s="161" t="s">
        <v>183</v>
      </c>
      <c r="C14" s="370">
        <f ca="1">NOW()</f>
        <v>42619.406378009262</v>
      </c>
      <c r="D14" s="370"/>
    </row>
  </sheetData>
  <autoFilter ref="A6:W6">
    <sortState ref="A7:W10">
      <sortCondition ref="W6"/>
    </sortState>
  </autoFilter>
  <mergeCells count="9">
    <mergeCell ref="S4:V4"/>
    <mergeCell ref="C14:D14"/>
    <mergeCell ref="N4:Q4"/>
    <mergeCell ref="A1:G1"/>
    <mergeCell ref="A2:G2"/>
    <mergeCell ref="A3:G3"/>
    <mergeCell ref="A4:G4"/>
    <mergeCell ref="N5:Q5"/>
    <mergeCell ref="S5:T5"/>
  </mergeCells>
  <dataValidations count="1">
    <dataValidation type="list" allowBlank="1" showInputMessage="1" showErrorMessage="1" sqref="B7:B10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13"/>
  <sheetViews>
    <sheetView showGridLines="0" workbookViewId="0">
      <pane ySplit="6" topLeftCell="A7" activePane="bottomLeft" state="frozen"/>
      <selection activeCell="B5" sqref="B1:B1048576"/>
      <selection pane="bottomLeft" activeCell="W8" sqref="W8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4.69921875" style="142" bestFit="1" customWidth="1"/>
    <col min="4" max="4" width="6.59765625" style="142" hidden="1" customWidth="1"/>
    <col min="5" max="5" width="5.59765625" style="142" customWidth="1"/>
    <col min="6" max="6" width="5.8984375" style="142" customWidth="1"/>
    <col min="7" max="7" width="16.0976562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4.09765625" style="145" hidden="1" customWidth="1"/>
    <col min="18" max="18" width="0" style="142" hidden="1" customWidth="1"/>
    <col min="19" max="19" width="4.69921875" style="142" customWidth="1"/>
    <col min="20" max="20" width="5.59765625" style="142" customWidth="1"/>
    <col min="21" max="21" width="4.69921875" style="142" customWidth="1"/>
    <col min="22" max="22" width="5.59765625" style="142" customWidth="1"/>
    <col min="23" max="23" width="6.19921875" style="142" customWidth="1"/>
    <col min="24" max="132" width="5.3984375" style="142"/>
    <col min="133" max="16384" width="5.3984375" style="147"/>
  </cols>
  <sheetData>
    <row r="1" spans="1:23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3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3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3" ht="26.1" customHeight="1" x14ac:dyDescent="0.55000000000000004">
      <c r="A4" s="382" t="s">
        <v>169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3" ht="26.1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3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155" t="s">
        <v>180</v>
      </c>
    </row>
    <row r="7" spans="1:23" ht="24" customHeight="1" x14ac:dyDescent="0.2">
      <c r="A7" s="208">
        <v>3</v>
      </c>
      <c r="B7" s="233" t="s">
        <v>34</v>
      </c>
      <c r="C7" s="234" t="s">
        <v>75</v>
      </c>
      <c r="D7" s="208"/>
      <c r="E7" s="233">
        <v>16</v>
      </c>
      <c r="F7" s="233">
        <v>3205</v>
      </c>
      <c r="G7" s="235" t="s">
        <v>76</v>
      </c>
      <c r="N7" s="212">
        <v>4</v>
      </c>
      <c r="O7" s="212">
        <v>5</v>
      </c>
      <c r="P7" s="212">
        <v>5</v>
      </c>
      <c r="Q7" s="212">
        <v>6</v>
      </c>
      <c r="R7" s="186">
        <v>1</v>
      </c>
      <c r="S7" s="212" t="s">
        <v>189</v>
      </c>
      <c r="T7" s="262">
        <v>1.1970000000000001</v>
      </c>
      <c r="U7" s="212" t="s">
        <v>189</v>
      </c>
      <c r="V7" s="262">
        <v>1.21</v>
      </c>
      <c r="W7" s="186">
        <v>1</v>
      </c>
    </row>
    <row r="8" spans="1:23" ht="24" customHeight="1" x14ac:dyDescent="0.2">
      <c r="A8" s="208">
        <v>2</v>
      </c>
      <c r="B8" s="233" t="s">
        <v>35</v>
      </c>
      <c r="C8" s="234" t="s">
        <v>77</v>
      </c>
      <c r="D8" s="219"/>
      <c r="E8" s="233">
        <v>16</v>
      </c>
      <c r="F8" s="233">
        <v>3206</v>
      </c>
      <c r="G8" s="235" t="s">
        <v>76</v>
      </c>
      <c r="N8" s="212">
        <v>2</v>
      </c>
      <c r="O8" s="212">
        <v>5</v>
      </c>
      <c r="P8" s="212">
        <v>5</v>
      </c>
      <c r="Q8" s="212">
        <v>13</v>
      </c>
      <c r="R8" s="186">
        <v>2</v>
      </c>
      <c r="S8" s="212" t="s">
        <v>189</v>
      </c>
      <c r="T8" s="262">
        <v>1.2911999999999999</v>
      </c>
      <c r="U8" s="212">
        <v>21</v>
      </c>
      <c r="V8" s="262">
        <v>1.55</v>
      </c>
      <c r="W8" s="186">
        <v>2</v>
      </c>
    </row>
    <row r="9" spans="1:23" ht="24" customHeight="1" x14ac:dyDescent="0.2">
      <c r="A9" s="208">
        <v>1</v>
      </c>
      <c r="B9" s="210" t="s">
        <v>34</v>
      </c>
      <c r="C9" s="227" t="s">
        <v>100</v>
      </c>
      <c r="D9" s="219"/>
      <c r="E9" s="210">
        <v>16</v>
      </c>
      <c r="F9" s="210">
        <v>3207</v>
      </c>
      <c r="G9" s="221" t="s">
        <v>76</v>
      </c>
      <c r="N9" s="212">
        <v>1</v>
      </c>
      <c r="O9" s="212">
        <v>1</v>
      </c>
      <c r="P9" s="212">
        <v>2</v>
      </c>
      <c r="Q9" s="212">
        <v>5</v>
      </c>
      <c r="R9" s="186">
        <v>3</v>
      </c>
      <c r="S9" s="212" t="s">
        <v>189</v>
      </c>
      <c r="T9" s="262">
        <v>1.2841</v>
      </c>
      <c r="U9" s="212">
        <v>18</v>
      </c>
      <c r="V9" s="262">
        <v>1.45</v>
      </c>
      <c r="W9" s="186">
        <v>3</v>
      </c>
    </row>
    <row r="10" spans="1:23" ht="17.45" customHeight="1" x14ac:dyDescent="0.2">
      <c r="S10" s="160"/>
      <c r="T10" s="160"/>
      <c r="U10" s="160"/>
      <c r="V10" s="160"/>
      <c r="W10" s="146"/>
    </row>
    <row r="11" spans="1:23" ht="17.45" customHeight="1" x14ac:dyDescent="0.55000000000000004">
      <c r="B11" s="161" t="s">
        <v>182</v>
      </c>
      <c r="C11" s="162"/>
      <c r="D11" s="163"/>
      <c r="S11" s="160"/>
      <c r="T11" s="160"/>
      <c r="U11" s="160"/>
      <c r="V11" s="160"/>
      <c r="W11" s="146"/>
    </row>
    <row r="12" spans="1:23" ht="17.45" customHeight="1" x14ac:dyDescent="0.55000000000000004">
      <c r="B12" s="164"/>
      <c r="C12" s="165"/>
      <c r="D12" s="166"/>
      <c r="S12" s="160"/>
      <c r="T12" s="160"/>
      <c r="U12" s="160"/>
      <c r="V12" s="160"/>
      <c r="W12" s="146"/>
    </row>
    <row r="13" spans="1:23" ht="17.45" customHeight="1" x14ac:dyDescent="0.2">
      <c r="B13" s="161" t="s">
        <v>183</v>
      </c>
      <c r="C13" s="370">
        <f ca="1">NOW()</f>
        <v>42619.406378009262</v>
      </c>
      <c r="D13" s="370"/>
    </row>
  </sheetData>
  <autoFilter ref="A6:W6">
    <sortState ref="A7:W9">
      <sortCondition ref="W6"/>
    </sortState>
  </autoFilter>
  <mergeCells count="9">
    <mergeCell ref="S4:V4"/>
    <mergeCell ref="C13:D13"/>
    <mergeCell ref="N4:Q4"/>
    <mergeCell ref="A1:G1"/>
    <mergeCell ref="A2:G2"/>
    <mergeCell ref="A3:G3"/>
    <mergeCell ref="A4:G4"/>
    <mergeCell ref="N5:Q5"/>
    <mergeCell ref="S5:T5"/>
  </mergeCells>
  <dataValidations count="1">
    <dataValidation type="list" allowBlank="1" showInputMessage="1" showErrorMessage="1" sqref="B7:B9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16"/>
  <sheetViews>
    <sheetView showGridLines="0" zoomScale="110" zoomScaleNormal="110" workbookViewId="0">
      <pane ySplit="6" topLeftCell="A7" activePane="bottomLeft" state="frozen"/>
      <selection activeCell="B5" sqref="B1:B1048576"/>
      <selection pane="bottomLeft" activeCell="W11" sqref="A11:W11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4.69921875" style="142" bestFit="1" customWidth="1"/>
    <col min="4" max="4" width="6.59765625" style="142" hidden="1" customWidth="1"/>
    <col min="5" max="5" width="5.59765625" style="142" customWidth="1"/>
    <col min="6" max="6" width="5.8984375" style="142" customWidth="1"/>
    <col min="7" max="7" width="16.0976562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4.09765625" style="145" hidden="1" customWidth="1"/>
    <col min="18" max="18" width="0" style="142" hidden="1" customWidth="1"/>
    <col min="19" max="19" width="4.69921875" style="142" customWidth="1"/>
    <col min="20" max="20" width="5.69921875" style="142" customWidth="1"/>
    <col min="21" max="21" width="4.69921875" style="142" customWidth="1"/>
    <col min="22" max="22" width="5.69921875" style="142" customWidth="1"/>
    <col min="23" max="23" width="5.8984375" style="142" customWidth="1"/>
    <col min="24" max="132" width="5.3984375" style="142"/>
    <col min="133" max="16384" width="5.3984375" style="147"/>
  </cols>
  <sheetData>
    <row r="1" spans="1:23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3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3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3" ht="26.1" customHeight="1" x14ac:dyDescent="0.55000000000000004">
      <c r="A4" s="382" t="s">
        <v>167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3" ht="26.1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3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155" t="s">
        <v>180</v>
      </c>
    </row>
    <row r="7" spans="1:23" ht="24" customHeight="1" x14ac:dyDescent="0.2">
      <c r="A7" s="212">
        <v>3</v>
      </c>
      <c r="B7" s="208" t="s">
        <v>32</v>
      </c>
      <c r="C7" s="209" t="s">
        <v>116</v>
      </c>
      <c r="D7" s="168"/>
      <c r="E7" s="210">
        <v>15</v>
      </c>
      <c r="F7" s="210">
        <v>4128</v>
      </c>
      <c r="G7" s="221" t="s">
        <v>112</v>
      </c>
      <c r="N7" s="212">
        <v>5</v>
      </c>
      <c r="O7" s="212">
        <v>6</v>
      </c>
      <c r="P7" s="212">
        <v>5</v>
      </c>
      <c r="Q7" s="212">
        <v>6</v>
      </c>
      <c r="R7" s="186">
        <v>3</v>
      </c>
      <c r="S7" s="212" t="s">
        <v>189</v>
      </c>
      <c r="T7" s="262">
        <v>0.3236</v>
      </c>
      <c r="U7" s="212" t="s">
        <v>189</v>
      </c>
      <c r="V7" s="262">
        <v>0.41</v>
      </c>
      <c r="W7" s="186">
        <v>1</v>
      </c>
    </row>
    <row r="8" spans="1:23" ht="24" customHeight="1" x14ac:dyDescent="0.2">
      <c r="A8" s="212">
        <v>4</v>
      </c>
      <c r="B8" s="219" t="s">
        <v>33</v>
      </c>
      <c r="C8" s="226" t="s">
        <v>82</v>
      </c>
      <c r="D8" s="170"/>
      <c r="E8" s="233">
        <v>14</v>
      </c>
      <c r="F8" s="233">
        <v>4125</v>
      </c>
      <c r="G8" s="235" t="s">
        <v>76</v>
      </c>
      <c r="N8" s="212">
        <v>5</v>
      </c>
      <c r="O8" s="212">
        <v>6</v>
      </c>
      <c r="P8" s="212">
        <v>5</v>
      </c>
      <c r="Q8" s="212">
        <v>6</v>
      </c>
      <c r="R8" s="186">
        <v>3</v>
      </c>
      <c r="S8" s="212" t="s">
        <v>189</v>
      </c>
      <c r="T8" s="262">
        <v>0.4299</v>
      </c>
      <c r="U8" s="212" t="s">
        <v>189</v>
      </c>
      <c r="V8" s="262">
        <v>1.39</v>
      </c>
      <c r="W8" s="186">
        <v>2</v>
      </c>
    </row>
    <row r="9" spans="1:23" ht="24" customHeight="1" x14ac:dyDescent="0.2">
      <c r="A9" s="212">
        <v>2</v>
      </c>
      <c r="B9" s="208" t="s">
        <v>33</v>
      </c>
      <c r="C9" s="236" t="s">
        <v>57</v>
      </c>
      <c r="D9" s="168"/>
      <c r="E9" s="210">
        <v>14</v>
      </c>
      <c r="F9" s="210">
        <v>4122</v>
      </c>
      <c r="G9" s="221" t="s">
        <v>140</v>
      </c>
      <c r="H9" s="204"/>
      <c r="I9" s="204"/>
      <c r="J9" s="204"/>
      <c r="K9" s="204"/>
      <c r="L9" s="204"/>
      <c r="M9" s="204"/>
      <c r="N9" s="212">
        <v>5</v>
      </c>
      <c r="O9" s="212">
        <v>7</v>
      </c>
      <c r="P9" s="212">
        <v>5</v>
      </c>
      <c r="Q9" s="212">
        <v>5</v>
      </c>
      <c r="R9" s="186">
        <v>5</v>
      </c>
      <c r="S9" s="212" t="s">
        <v>189</v>
      </c>
      <c r="T9" s="262">
        <v>0.36080000000000001</v>
      </c>
      <c r="U9" s="212">
        <v>21</v>
      </c>
      <c r="V9" s="262">
        <v>1.42</v>
      </c>
      <c r="W9" s="186">
        <v>3</v>
      </c>
    </row>
    <row r="10" spans="1:23" ht="24" customHeight="1" x14ac:dyDescent="0.2">
      <c r="A10" s="212">
        <v>5</v>
      </c>
      <c r="B10" s="208" t="s">
        <v>33</v>
      </c>
      <c r="C10" s="236" t="s">
        <v>59</v>
      </c>
      <c r="D10" s="168"/>
      <c r="E10" s="210">
        <v>15</v>
      </c>
      <c r="F10" s="210">
        <v>4123</v>
      </c>
      <c r="G10" s="221" t="s">
        <v>140</v>
      </c>
      <c r="H10" s="204"/>
      <c r="I10" s="204"/>
      <c r="J10" s="204"/>
      <c r="K10" s="204"/>
      <c r="L10" s="204"/>
      <c r="M10" s="204"/>
      <c r="N10" s="212">
        <v>5</v>
      </c>
      <c r="O10" s="212">
        <v>5</v>
      </c>
      <c r="P10" s="212">
        <v>5</v>
      </c>
      <c r="Q10" s="212">
        <v>5</v>
      </c>
      <c r="R10" s="186">
        <v>1</v>
      </c>
      <c r="S10" s="212" t="s">
        <v>189</v>
      </c>
      <c r="T10" s="262">
        <v>0.49109999999999998</v>
      </c>
      <c r="U10" s="212">
        <v>21</v>
      </c>
      <c r="V10" s="262">
        <v>3</v>
      </c>
      <c r="W10" s="186">
        <v>3</v>
      </c>
    </row>
    <row r="11" spans="1:23" ht="24" customHeight="1" thickBot="1" x14ac:dyDescent="0.25">
      <c r="A11" s="269">
        <v>6</v>
      </c>
      <c r="B11" s="269" t="s">
        <v>33</v>
      </c>
      <c r="C11" s="270" t="s">
        <v>54</v>
      </c>
      <c r="D11" s="278">
        <v>9</v>
      </c>
      <c r="E11" s="291">
        <v>14</v>
      </c>
      <c r="F11" s="291">
        <v>4120</v>
      </c>
      <c r="G11" s="292" t="s">
        <v>109</v>
      </c>
      <c r="H11" s="175"/>
      <c r="I11" s="175"/>
      <c r="J11" s="175"/>
      <c r="K11" s="175"/>
      <c r="L11" s="175"/>
      <c r="M11" s="175"/>
      <c r="N11" s="271">
        <v>5</v>
      </c>
      <c r="O11" s="271">
        <v>5</v>
      </c>
      <c r="P11" s="271">
        <v>5</v>
      </c>
      <c r="Q11" s="271">
        <v>5</v>
      </c>
      <c r="R11" s="272">
        <v>1</v>
      </c>
      <c r="S11" s="271" t="s">
        <v>189</v>
      </c>
      <c r="T11" s="273">
        <v>0.3669</v>
      </c>
      <c r="U11" s="271">
        <v>21</v>
      </c>
      <c r="V11" s="273">
        <v>1.07</v>
      </c>
      <c r="W11" s="272">
        <v>3</v>
      </c>
    </row>
    <row r="12" spans="1:23" ht="24" customHeight="1" thickTop="1" x14ac:dyDescent="0.2">
      <c r="A12" s="266">
        <v>1</v>
      </c>
      <c r="B12" s="264" t="s">
        <v>33</v>
      </c>
      <c r="C12" s="283" t="s">
        <v>138</v>
      </c>
      <c r="D12" s="284"/>
      <c r="E12" s="285">
        <v>15</v>
      </c>
      <c r="F12" s="285">
        <v>4130</v>
      </c>
      <c r="G12" s="286" t="s">
        <v>37</v>
      </c>
      <c r="H12" s="287"/>
      <c r="I12" s="287"/>
      <c r="J12" s="287"/>
      <c r="K12" s="287"/>
      <c r="L12" s="287"/>
      <c r="M12" s="287"/>
      <c r="N12" s="288">
        <v>5</v>
      </c>
      <c r="O12" s="288">
        <v>9</v>
      </c>
      <c r="P12" s="288">
        <v>5</v>
      </c>
      <c r="Q12" s="288">
        <v>6</v>
      </c>
      <c r="R12" s="289">
        <v>6</v>
      </c>
      <c r="S12" s="288" t="s">
        <v>189</v>
      </c>
      <c r="T12" s="290">
        <v>1.0750999999999999</v>
      </c>
      <c r="U12" s="288">
        <v>18</v>
      </c>
      <c r="V12" s="290">
        <v>1.21</v>
      </c>
      <c r="W12" s="289">
        <v>4</v>
      </c>
    </row>
    <row r="14" spans="1:23" ht="17.45" customHeight="1" x14ac:dyDescent="0.55000000000000004">
      <c r="B14" s="161" t="s">
        <v>182</v>
      </c>
      <c r="C14" s="162"/>
      <c r="D14" s="163"/>
    </row>
    <row r="15" spans="1:23" ht="17.45" customHeight="1" x14ac:dyDescent="0.55000000000000004">
      <c r="B15" s="164"/>
      <c r="C15" s="165"/>
      <c r="D15" s="166"/>
    </row>
    <row r="16" spans="1:23" ht="17.45" customHeight="1" x14ac:dyDescent="0.2">
      <c r="B16" s="161" t="s">
        <v>183</v>
      </c>
      <c r="C16" s="370">
        <f ca="1">NOW()</f>
        <v>42619.406378009262</v>
      </c>
      <c r="D16" s="370"/>
    </row>
  </sheetData>
  <autoFilter ref="A6:W6">
    <sortState ref="A7:W12">
      <sortCondition ref="W6"/>
    </sortState>
  </autoFilter>
  <mergeCells count="9">
    <mergeCell ref="S4:V4"/>
    <mergeCell ref="C16:D16"/>
    <mergeCell ref="N4:Q4"/>
    <mergeCell ref="A1:G1"/>
    <mergeCell ref="A2:G2"/>
    <mergeCell ref="A3:G3"/>
    <mergeCell ref="A4:G4"/>
    <mergeCell ref="N5:Q5"/>
    <mergeCell ref="S5:T5"/>
  </mergeCells>
  <dataValidations disablePrompts="1" count="1">
    <dataValidation type="list" allowBlank="1" showInputMessage="1" showErrorMessage="1" sqref="B7:B12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12"/>
  <sheetViews>
    <sheetView showGridLines="0" workbookViewId="0">
      <pane ySplit="6" topLeftCell="A7" activePane="bottomLeft" state="frozen"/>
      <selection activeCell="B5" sqref="B1:B1048576"/>
      <selection pane="bottomLeft" activeCell="W8" sqref="W8"/>
    </sheetView>
  </sheetViews>
  <sheetFormatPr defaultColWidth="5.3984375" defaultRowHeight="17.45" customHeight="1" x14ac:dyDescent="0.2"/>
  <cols>
    <col min="1" max="1" width="7.796875" style="142" customWidth="1"/>
    <col min="2" max="2" width="7.3984375" style="142" customWidth="1"/>
    <col min="3" max="3" width="14.69921875" style="142" bestFit="1" customWidth="1"/>
    <col min="4" max="4" width="6.59765625" style="142" hidden="1" customWidth="1"/>
    <col min="5" max="5" width="5.59765625" style="142" customWidth="1"/>
    <col min="6" max="6" width="5.8984375" style="142" customWidth="1"/>
    <col min="7" max="7" width="16.09765625" style="142" bestFit="1" customWidth="1"/>
    <col min="8" max="8" width="0" style="142" hidden="1" customWidth="1"/>
    <col min="9" max="9" width="5.69921875" style="142" hidden="1" customWidth="1"/>
    <col min="10" max="10" width="7.5" style="142" hidden="1" customWidth="1"/>
    <col min="11" max="13" width="0" style="142" hidden="1" customWidth="1"/>
    <col min="14" max="17" width="4.09765625" style="145" hidden="1" customWidth="1"/>
    <col min="18" max="18" width="0" style="142" hidden="1" customWidth="1"/>
    <col min="19" max="19" width="4.69921875" style="142" customWidth="1"/>
    <col min="20" max="20" width="5.796875" style="142" customWidth="1"/>
    <col min="21" max="21" width="4.69921875" style="142" customWidth="1"/>
    <col min="22" max="22" width="5.796875" style="142" customWidth="1"/>
    <col min="23" max="23" width="6.796875" style="142" customWidth="1"/>
    <col min="24" max="132" width="5.3984375" style="142"/>
    <col min="133" max="16384" width="5.3984375" style="147"/>
  </cols>
  <sheetData>
    <row r="1" spans="1:23" ht="26.1" customHeight="1" x14ac:dyDescent="0.55000000000000004">
      <c r="A1" s="381" t="s">
        <v>16</v>
      </c>
      <c r="B1" s="381"/>
      <c r="C1" s="382"/>
      <c r="D1" s="373"/>
      <c r="E1" s="382"/>
      <c r="F1" s="382"/>
      <c r="G1" s="382"/>
      <c r="H1" s="142" t="s">
        <v>28</v>
      </c>
      <c r="I1" s="143" t="s">
        <v>20</v>
      </c>
      <c r="J1" s="143" t="s">
        <v>21</v>
      </c>
      <c r="L1" s="144" t="s">
        <v>15</v>
      </c>
      <c r="M1" s="142" t="s">
        <v>32</v>
      </c>
    </row>
    <row r="2" spans="1:23" ht="26.1" customHeight="1" x14ac:dyDescent="0.55000000000000004">
      <c r="A2" s="381" t="s">
        <v>17</v>
      </c>
      <c r="B2" s="381"/>
      <c r="C2" s="382"/>
      <c r="D2" s="373"/>
      <c r="E2" s="382"/>
      <c r="F2" s="382"/>
      <c r="G2" s="382"/>
      <c r="H2" s="143" t="s">
        <v>89</v>
      </c>
      <c r="I2" s="143" t="s">
        <v>12</v>
      </c>
      <c r="J2" s="143" t="s">
        <v>22</v>
      </c>
      <c r="L2" s="146" t="s">
        <v>30</v>
      </c>
      <c r="M2" s="142" t="s">
        <v>34</v>
      </c>
    </row>
    <row r="3" spans="1:23" ht="26.1" customHeight="1" x14ac:dyDescent="0.55000000000000004">
      <c r="A3" s="381" t="s">
        <v>162</v>
      </c>
      <c r="B3" s="381"/>
      <c r="C3" s="382"/>
      <c r="D3" s="373"/>
      <c r="E3" s="382"/>
      <c r="F3" s="382"/>
      <c r="G3" s="382"/>
      <c r="H3" s="142" t="s">
        <v>91</v>
      </c>
      <c r="I3" s="143" t="s">
        <v>10</v>
      </c>
      <c r="J3" s="143" t="s">
        <v>24</v>
      </c>
      <c r="L3" s="142" t="s">
        <v>39</v>
      </c>
      <c r="M3" s="142" t="s">
        <v>35</v>
      </c>
    </row>
    <row r="4" spans="1:23" ht="26.1" customHeight="1" x14ac:dyDescent="0.55000000000000004">
      <c r="A4" s="382" t="s">
        <v>168</v>
      </c>
      <c r="B4" s="382"/>
      <c r="C4" s="382"/>
      <c r="D4" s="382"/>
      <c r="E4" s="382"/>
      <c r="F4" s="382"/>
      <c r="G4" s="382"/>
      <c r="I4" s="143"/>
      <c r="J4" s="143"/>
      <c r="N4" s="378" t="s">
        <v>184</v>
      </c>
      <c r="O4" s="379"/>
      <c r="P4" s="379"/>
      <c r="Q4" s="380"/>
      <c r="S4" s="378" t="s">
        <v>188</v>
      </c>
      <c r="T4" s="379"/>
      <c r="U4" s="379"/>
      <c r="V4" s="380"/>
    </row>
    <row r="5" spans="1:23" ht="26.1" customHeight="1" x14ac:dyDescent="0.2">
      <c r="A5" s="147"/>
      <c r="B5" s="147"/>
      <c r="C5" s="147"/>
      <c r="D5" s="147"/>
      <c r="E5" s="147"/>
      <c r="F5" s="147"/>
      <c r="G5" s="147"/>
      <c r="I5" s="143"/>
      <c r="J5" s="143"/>
      <c r="N5" s="374" t="s">
        <v>181</v>
      </c>
      <c r="O5" s="375"/>
      <c r="P5" s="375"/>
      <c r="Q5" s="376"/>
      <c r="R5" s="148"/>
      <c r="S5" s="374" t="s">
        <v>187</v>
      </c>
      <c r="T5" s="377"/>
      <c r="U5" s="201"/>
      <c r="V5" s="202" t="s">
        <v>178</v>
      </c>
      <c r="W5" s="148"/>
    </row>
    <row r="6" spans="1:23" ht="60" customHeight="1" x14ac:dyDescent="0.2">
      <c r="A6" s="149" t="s">
        <v>190</v>
      </c>
      <c r="B6" s="149" t="s">
        <v>42</v>
      </c>
      <c r="C6" s="149" t="s">
        <v>1</v>
      </c>
      <c r="D6" s="150" t="s">
        <v>2</v>
      </c>
      <c r="E6" s="149" t="s">
        <v>3</v>
      </c>
      <c r="F6" s="149" t="s">
        <v>43</v>
      </c>
      <c r="G6" s="149" t="s">
        <v>14</v>
      </c>
      <c r="H6" s="151" t="s">
        <v>92</v>
      </c>
      <c r="I6" s="143" t="s">
        <v>25</v>
      </c>
      <c r="J6" s="143" t="s">
        <v>29</v>
      </c>
      <c r="N6" s="152" t="s">
        <v>176</v>
      </c>
      <c r="O6" s="153" t="s">
        <v>177</v>
      </c>
      <c r="P6" s="153" t="s">
        <v>178</v>
      </c>
      <c r="Q6" s="153" t="s">
        <v>179</v>
      </c>
      <c r="R6" s="154" t="s">
        <v>180</v>
      </c>
      <c r="S6" s="152" t="s">
        <v>186</v>
      </c>
      <c r="T6" s="153" t="s">
        <v>185</v>
      </c>
      <c r="U6" s="153" t="s">
        <v>186</v>
      </c>
      <c r="V6" s="153" t="s">
        <v>185</v>
      </c>
      <c r="W6" s="203" t="s">
        <v>180</v>
      </c>
    </row>
    <row r="7" spans="1:23" ht="24" customHeight="1" x14ac:dyDescent="0.2">
      <c r="A7" s="208">
        <v>2</v>
      </c>
      <c r="B7" s="210" t="s">
        <v>35</v>
      </c>
      <c r="C7" s="227" t="s">
        <v>111</v>
      </c>
      <c r="D7" s="208"/>
      <c r="E7" s="210">
        <v>14</v>
      </c>
      <c r="F7" s="210">
        <v>4211</v>
      </c>
      <c r="G7" s="221" t="s">
        <v>112</v>
      </c>
      <c r="N7" s="212">
        <v>1</v>
      </c>
      <c r="O7" s="212">
        <v>2</v>
      </c>
      <c r="P7" s="212">
        <v>4</v>
      </c>
      <c r="Q7" s="212">
        <v>12</v>
      </c>
      <c r="R7" s="186">
        <v>1</v>
      </c>
      <c r="S7" s="212">
        <v>14</v>
      </c>
      <c r="T7" s="262">
        <v>0.44490000000000002</v>
      </c>
      <c r="U7" s="212">
        <v>17</v>
      </c>
      <c r="V7" s="262">
        <v>1.1299999999999999</v>
      </c>
      <c r="W7" s="186">
        <v>1</v>
      </c>
    </row>
    <row r="8" spans="1:23" ht="24" customHeight="1" x14ac:dyDescent="0.2">
      <c r="A8" s="208">
        <v>1</v>
      </c>
      <c r="B8" s="210" t="s">
        <v>35</v>
      </c>
      <c r="C8" s="221" t="s">
        <v>53</v>
      </c>
      <c r="D8" s="208"/>
      <c r="E8" s="210">
        <v>14</v>
      </c>
      <c r="F8" s="210">
        <v>4210</v>
      </c>
      <c r="G8" s="221" t="s">
        <v>109</v>
      </c>
      <c r="N8" s="212">
        <v>0</v>
      </c>
      <c r="O8" s="212">
        <v>0</v>
      </c>
      <c r="P8" s="212">
        <v>2</v>
      </c>
      <c r="Q8" s="212">
        <v>3</v>
      </c>
      <c r="R8" s="186">
        <v>2</v>
      </c>
      <c r="S8" s="212">
        <v>14</v>
      </c>
      <c r="T8" s="262">
        <v>2.2703000000000002</v>
      </c>
      <c r="U8" s="212">
        <v>16</v>
      </c>
      <c r="V8" s="262">
        <v>1.46</v>
      </c>
      <c r="W8" s="186">
        <v>2</v>
      </c>
    </row>
    <row r="9" spans="1:23" ht="17.45" customHeight="1" x14ac:dyDescent="0.2">
      <c r="S9" s="160"/>
      <c r="T9" s="160"/>
      <c r="U9" s="160"/>
      <c r="V9" s="160"/>
      <c r="W9" s="146"/>
    </row>
    <row r="10" spans="1:23" ht="17.45" customHeight="1" x14ac:dyDescent="0.55000000000000004">
      <c r="B10" s="161" t="s">
        <v>182</v>
      </c>
      <c r="C10" s="162"/>
      <c r="D10" s="163"/>
      <c r="S10" s="160"/>
      <c r="T10" s="160"/>
      <c r="U10" s="160"/>
      <c r="V10" s="160"/>
      <c r="W10" s="146"/>
    </row>
    <row r="11" spans="1:23" ht="17.45" customHeight="1" x14ac:dyDescent="0.55000000000000004">
      <c r="B11" s="164"/>
      <c r="C11" s="165"/>
      <c r="D11" s="166"/>
      <c r="S11" s="160"/>
      <c r="T11" s="160"/>
      <c r="U11" s="160"/>
      <c r="V11" s="160"/>
      <c r="W11" s="146"/>
    </row>
    <row r="12" spans="1:23" ht="17.45" customHeight="1" x14ac:dyDescent="0.2">
      <c r="B12" s="161" t="s">
        <v>183</v>
      </c>
      <c r="C12" s="370">
        <f ca="1">NOW()</f>
        <v>42619.406378009262</v>
      </c>
      <c r="D12" s="370"/>
      <c r="S12" s="160"/>
      <c r="T12" s="160"/>
      <c r="U12" s="160"/>
      <c r="V12" s="160"/>
      <c r="W12" s="146"/>
    </row>
  </sheetData>
  <autoFilter ref="A6:W6">
    <sortState ref="A7:W8">
      <sortCondition ref="W6"/>
    </sortState>
  </autoFilter>
  <mergeCells count="9">
    <mergeCell ref="S4:V4"/>
    <mergeCell ref="C12:D12"/>
    <mergeCell ref="N4:Q4"/>
    <mergeCell ref="A1:G1"/>
    <mergeCell ref="A2:G2"/>
    <mergeCell ref="A3:G3"/>
    <mergeCell ref="A4:G4"/>
    <mergeCell ref="N5:Q5"/>
    <mergeCell ref="S5:T5"/>
  </mergeCells>
  <dataValidations count="1">
    <dataValidation type="list" allowBlank="1" showInputMessage="1" showErrorMessage="1" sqref="B7:B8">
      <formula1>$R$1:$R$5</formula1>
    </dataValidation>
  </dataValidations>
  <printOptions horizontalCentered="1"/>
  <pageMargins left="0" right="0" top="0.25" bottom="0" header="0.5" footer="0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13</vt:i4>
      </vt:variant>
    </vt:vector>
  </HeadingPairs>
  <TitlesOfParts>
    <vt:vector size="26" baseType="lpstr">
      <vt:lpstr>All</vt:lpstr>
      <vt:lpstr>Open Male</vt:lpstr>
      <vt:lpstr>Open Female</vt:lpstr>
      <vt:lpstr>Junior Male</vt:lpstr>
      <vt:lpstr>Junior Female</vt:lpstr>
      <vt:lpstr>Youth A Male</vt:lpstr>
      <vt:lpstr>Youth A Female</vt:lpstr>
      <vt:lpstr>Youth B Male</vt:lpstr>
      <vt:lpstr>Youth B Female</vt:lpstr>
      <vt:lpstr>Youth C Male</vt:lpstr>
      <vt:lpstr>Youth C Female</vt:lpstr>
      <vt:lpstr>Youth D Male</vt:lpstr>
      <vt:lpstr>Youth D Female</vt:lpstr>
      <vt:lpstr>All!Print_Titles</vt:lpstr>
      <vt:lpstr>'Junior Female'!Print_Titles</vt:lpstr>
      <vt:lpstr>'Junior Male'!Print_Titles</vt:lpstr>
      <vt:lpstr>'Open Female'!Print_Titles</vt:lpstr>
      <vt:lpstr>'Open Male'!Print_Titles</vt:lpstr>
      <vt:lpstr>'Youth A Female'!Print_Titles</vt:lpstr>
      <vt:lpstr>'Youth A Male'!Print_Titles</vt:lpstr>
      <vt:lpstr>'Youth B Female'!Print_Titles</vt:lpstr>
      <vt:lpstr>'Youth B Male'!Print_Titles</vt:lpstr>
      <vt:lpstr>'Youth C Female'!Print_Titles</vt:lpstr>
      <vt:lpstr>'Youth C Male'!Print_Titles</vt:lpstr>
      <vt:lpstr>'Youth D Female'!Print_Titles</vt:lpstr>
      <vt:lpstr>'Youth D Male'!Print_Titles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Sa-Nga KMITL</dc:creator>
  <cp:lastModifiedBy>Windows User</cp:lastModifiedBy>
  <cp:lastPrinted>2016-08-13T17:32:24Z</cp:lastPrinted>
  <dcterms:created xsi:type="dcterms:W3CDTF">2015-09-22T03:29:15Z</dcterms:created>
  <dcterms:modified xsi:type="dcterms:W3CDTF">2016-09-06T02:45:22Z</dcterms:modified>
</cp:coreProperties>
</file>